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51231\To_Send&amp;Upload\"/>
    </mc:Choice>
  </mc:AlternateContent>
  <xr:revisionPtr revIDLastSave="0" documentId="13_ncr:1_{B06FD965-ED1A-451A-BB63-7FA8EE823269}" xr6:coauthVersionLast="47" xr6:coauthVersionMax="47" xr10:uidLastSave="{00000000-0000-0000-0000-000000000000}"/>
  <bookViews>
    <workbookView xWindow="-108" yWindow="-108" windowWidth="23256" windowHeight="12576" tabRatio="919" xr2:uid="{00000000-000D-0000-FFFF-FFFF00000000}"/>
  </bookViews>
  <sheets>
    <sheet name="Info" sheetId="82" r:id="rId1"/>
    <sheet name="1. key ratios" sheetId="84" r:id="rId2"/>
    <sheet name="2. SOFP" sheetId="108" r:id="rId3"/>
    <sheet name="3. SOPL" sheetId="109" r:id="rId4"/>
    <sheet name="4. Off-balance" sheetId="110" r:id="rId5"/>
    <sheet name="5. RWA" sheetId="86" r:id="rId6"/>
    <sheet name="6. Administrators-shareholders" sheetId="52" r:id="rId7"/>
    <sheet name="7. LI1" sheetId="88" r:id="rId8"/>
    <sheet name="8. LI2" sheetId="73" r:id="rId9"/>
    <sheet name="9. Capital" sheetId="89" r:id="rId10"/>
    <sheet name="9.1. Capital Requirements" sheetId="94" r:id="rId11"/>
    <sheet name="9.2. MREL1" sheetId="121" r:id="rId12"/>
    <sheet name="9.3. MREL2" sheetId="122" r:id="rId13"/>
    <sheet name="10. CC2" sheetId="69" r:id="rId14"/>
    <sheet name="11. CRWA" sheetId="90" r:id="rId15"/>
    <sheet name="12. CRM" sheetId="64" r:id="rId16"/>
    <sheet name="13. CRME" sheetId="91" r:id="rId17"/>
    <sheet name="14. LCR" sheetId="93" r:id="rId18"/>
    <sheet name="15. CCR" sheetId="92" r:id="rId19"/>
    <sheet name="15.1 LR" sheetId="95" r:id="rId20"/>
    <sheet name="15.2 CVA" sheetId="123" r:id="rId21"/>
    <sheet name="16. NSFR" sheetId="97" r:id="rId22"/>
    <sheet name=" 17. Residual Maturity" sheetId="111" r:id="rId23"/>
    <sheet name="18. Assets by Exposure classes" sheetId="112" r:id="rId24"/>
    <sheet name="19. Assets by Risk Sectors" sheetId="113" r:id="rId25"/>
    <sheet name="20. Reserves" sheetId="114" r:id="rId26"/>
    <sheet name="21. NPL" sheetId="115" r:id="rId27"/>
    <sheet name="22. Quality" sheetId="116" r:id="rId28"/>
    <sheet name="23. LTV" sheetId="117" r:id="rId29"/>
    <sheet name="24. Risk Sector" sheetId="118" r:id="rId30"/>
    <sheet name="25. Collateral" sheetId="119" r:id="rId31"/>
    <sheet name="26. Retail Products" sheetId="120" r:id="rId32"/>
  </sheets>
  <definedNames>
    <definedName name="_cur1">#REF!</definedName>
    <definedName name="_cur2">#REF!</definedName>
    <definedName name="_sum1">#REF!</definedName>
    <definedName name="_sum2">#REF!</definedName>
    <definedName name="ACC_BALACC" localSheetId="22">#REF!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5">#REF!</definedName>
    <definedName name="ACC_BALACC" localSheetId="7">#REF!</definedName>
    <definedName name="ACC_BALACC" localSheetId="9">#REF!</definedName>
    <definedName name="ACC_BALACC" localSheetId="10">#REF!</definedName>
    <definedName name="ACC_BALACC" localSheetId="0">#REF!</definedName>
    <definedName name="ACC_BALACC">#REF!</definedName>
    <definedName name="ACC_CRS" localSheetId="22">#REF!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5">#REF!</definedName>
    <definedName name="ACC_CRS" localSheetId="7">#REF!</definedName>
    <definedName name="ACC_CRS" localSheetId="9">#REF!</definedName>
    <definedName name="ACC_CRS" localSheetId="10">#REF!</definedName>
    <definedName name="ACC_CRS" localSheetId="0">#REF!</definedName>
    <definedName name="ACC_CRS">#REF!</definedName>
    <definedName name="ACC_DBS" localSheetId="22">#REF!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5">#REF!</definedName>
    <definedName name="ACC_DBS" localSheetId="7">#REF!</definedName>
    <definedName name="ACC_DBS" localSheetId="9">#REF!</definedName>
    <definedName name="ACC_DBS" localSheetId="10">#REF!</definedName>
    <definedName name="ACC_DBS" localSheetId="0">#REF!</definedName>
    <definedName name="ACC_DBS">#REF!</definedName>
    <definedName name="ACC_ISO" localSheetId="22">#REF!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5">#REF!</definedName>
    <definedName name="ACC_ISO" localSheetId="7">#REF!</definedName>
    <definedName name="ACC_ISO" localSheetId="9">#REF!</definedName>
    <definedName name="ACC_ISO" localSheetId="10">#REF!</definedName>
    <definedName name="ACC_ISO" localSheetId="0">#REF!</definedName>
    <definedName name="ACC_ISO">#REF!</definedName>
    <definedName name="ACC_SALDO" localSheetId="22">#REF!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5">#REF!</definedName>
    <definedName name="ACC_SALDO" localSheetId="7">#REF!</definedName>
    <definedName name="ACC_SALDO" localSheetId="9">#REF!</definedName>
    <definedName name="ACC_SALDO" localSheetId="10">#REF!</definedName>
    <definedName name="ACC_SALDO" localSheetId="0">#REF!</definedName>
    <definedName name="ACC_SALDO">#REF!</definedName>
    <definedName name="BS_BALACC" localSheetId="22">#REF!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5">#REF!</definedName>
    <definedName name="BS_BALACC" localSheetId="7">#REF!</definedName>
    <definedName name="BS_BALACC" localSheetId="9">#REF!</definedName>
    <definedName name="BS_BALACC" localSheetId="10">#REF!</definedName>
    <definedName name="BS_BALACC" localSheetId="0">#REF!</definedName>
    <definedName name="BS_BALACC">#REF!</definedName>
    <definedName name="BS_BALANCE" localSheetId="22">#REF!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5">#REF!</definedName>
    <definedName name="BS_BALANCE" localSheetId="7">#REF!</definedName>
    <definedName name="BS_BALANCE" localSheetId="9">#REF!</definedName>
    <definedName name="BS_BALANCE" localSheetId="10">#REF!</definedName>
    <definedName name="BS_BALANCE" localSheetId="0">#REF!</definedName>
    <definedName name="BS_BALANCE">#REF!</definedName>
    <definedName name="BS_CR" localSheetId="22">#REF!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5">#REF!</definedName>
    <definedName name="BS_CR" localSheetId="7">#REF!</definedName>
    <definedName name="BS_CR" localSheetId="9">#REF!</definedName>
    <definedName name="BS_CR" localSheetId="10">#REF!</definedName>
    <definedName name="BS_CR" localSheetId="0">#REF!</definedName>
    <definedName name="BS_CR">#REF!</definedName>
    <definedName name="BS_CR_EQU" localSheetId="22">#REF!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5">#REF!</definedName>
    <definedName name="BS_CR_EQU" localSheetId="7">#REF!</definedName>
    <definedName name="BS_CR_EQU" localSheetId="9">#REF!</definedName>
    <definedName name="BS_CR_EQU" localSheetId="10">#REF!</definedName>
    <definedName name="BS_CR_EQU" localSheetId="0">#REF!</definedName>
    <definedName name="BS_CR_EQU">#REF!</definedName>
    <definedName name="BS_DB" localSheetId="22">#REF!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5">#REF!</definedName>
    <definedName name="BS_DB" localSheetId="7">#REF!</definedName>
    <definedName name="BS_DB" localSheetId="9">#REF!</definedName>
    <definedName name="BS_DB" localSheetId="10">#REF!</definedName>
    <definedName name="BS_DB" localSheetId="0">#REF!</definedName>
    <definedName name="BS_DB">#REF!</definedName>
    <definedName name="BS_DB_EQU" localSheetId="22">#REF!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5">#REF!</definedName>
    <definedName name="BS_DB_EQU" localSheetId="7">#REF!</definedName>
    <definedName name="BS_DB_EQU" localSheetId="9">#REF!</definedName>
    <definedName name="BS_DB_EQU" localSheetId="10">#REF!</definedName>
    <definedName name="BS_DB_EQU" localSheetId="0">#REF!</definedName>
    <definedName name="BS_DB_EQU">#REF!</definedName>
    <definedName name="BS_DT" localSheetId="22">#REF!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5">#REF!</definedName>
    <definedName name="BS_DT" localSheetId="7">#REF!</definedName>
    <definedName name="BS_DT" localSheetId="9">#REF!</definedName>
    <definedName name="BS_DT" localSheetId="10">#REF!</definedName>
    <definedName name="BS_DT" localSheetId="0">#REF!</definedName>
    <definedName name="BS_DT">#REF!</definedName>
    <definedName name="BS_ISO" localSheetId="22">#REF!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5">#REF!</definedName>
    <definedName name="BS_ISO" localSheetId="7">#REF!</definedName>
    <definedName name="BS_ISO" localSheetId="9">#REF!</definedName>
    <definedName name="BS_ISO" localSheetId="10">#REF!</definedName>
    <definedName name="BS_ISO" localSheetId="0">#REF!</definedName>
    <definedName name="BS_ISO">#REF!</definedName>
    <definedName name="CurrentDate" localSheetId="22">#REF!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5">#REF!</definedName>
    <definedName name="CurrentDate" localSheetId="7">#REF!</definedName>
    <definedName name="CurrentDate" localSheetId="9">#REF!</definedName>
    <definedName name="CurrentDate" localSheetId="10">#REF!</definedName>
    <definedName name="CurrentDate" localSheetId="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95" l="1"/>
  <c r="C13" i="95"/>
  <c r="C26" i="95"/>
  <c r="C10" i="95"/>
  <c r="B1" i="123"/>
  <c r="C12" i="95"/>
  <c r="C14" i="95" s="1"/>
  <c r="C22" i="95" l="1"/>
  <c r="C31" i="95"/>
  <c r="B2" i="123"/>
  <c r="B11" i="121" l="1"/>
  <c r="B1" i="122"/>
  <c r="B1" i="121"/>
  <c r="F12" i="122"/>
  <c r="F11" i="122"/>
  <c r="F10" i="122"/>
  <c r="F9" i="122"/>
  <c r="E9" i="122"/>
  <c r="D9" i="122"/>
  <c r="C9" i="122"/>
  <c r="B9" i="122"/>
  <c r="B7" i="121" l="1"/>
  <c r="B6" i="121" s="1"/>
  <c r="B16" i="121" l="1"/>
  <c r="B14" i="121" s="1"/>
  <c r="B22" i="121"/>
  <c r="B23" i="121"/>
  <c r="B2" i="122" l="1"/>
  <c r="B2" i="121"/>
  <c r="B2" i="97"/>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C18" i="115" l="1"/>
  <c r="C15" i="114"/>
  <c r="F34" i="113"/>
  <c r="G34" i="113"/>
  <c r="H14" i="112"/>
  <c r="H15" i="112"/>
  <c r="H17" i="112"/>
  <c r="H18" i="112"/>
  <c r="H19" i="112"/>
  <c r="F21" i="112"/>
  <c r="G21" i="112"/>
  <c r="H9" i="111"/>
  <c r="H10" i="111"/>
  <c r="H11" i="111"/>
  <c r="H12" i="111"/>
  <c r="H15" i="111"/>
  <c r="H16" i="111"/>
  <c r="H18" i="111"/>
  <c r="H19" i="111"/>
  <c r="H20" i="111"/>
  <c r="B1" i="97" l="1"/>
  <c r="G21" i="97" l="1"/>
  <c r="B1" i="95"/>
  <c r="B1" i="92"/>
  <c r="B1" i="93"/>
  <c r="B1" i="64"/>
  <c r="B1" i="90"/>
  <c r="B1" i="69"/>
  <c r="B1" i="94"/>
  <c r="B1" i="89"/>
  <c r="B1" i="73"/>
  <c r="B1" i="88"/>
  <c r="B1" i="52"/>
  <c r="B1" i="86"/>
  <c r="G5" i="86"/>
  <c r="F5" i="86"/>
  <c r="E5" i="86"/>
  <c r="D5" i="86"/>
  <c r="G5" i="84"/>
  <c r="F5" i="84"/>
  <c r="E5" i="84"/>
  <c r="D5" i="84"/>
  <c r="C5" i="84"/>
  <c r="B1" i="91" l="1"/>
  <c r="B1" i="84"/>
  <c r="E21" i="112" l="1"/>
  <c r="H13" i="112"/>
  <c r="H12" i="112"/>
  <c r="G22" i="111"/>
  <c r="V18" i="64" l="1"/>
  <c r="H14" i="111"/>
  <c r="V19" i="64"/>
  <c r="V17" i="64"/>
  <c r="J21" i="64"/>
  <c r="I21" i="64"/>
  <c r="E22" i="111"/>
  <c r="V12" i="64"/>
  <c r="R21" i="64"/>
  <c r="U21" i="64"/>
  <c r="V11" i="64"/>
  <c r="Q21" i="64"/>
  <c r="V16" i="64"/>
  <c r="H17" i="111"/>
  <c r="V15" i="64"/>
  <c r="V8" i="64"/>
  <c r="N21" i="64"/>
  <c r="V13" i="64"/>
  <c r="S21" i="64"/>
  <c r="H13" i="111"/>
  <c r="D22" i="111"/>
  <c r="E21" i="64"/>
  <c r="T21" i="64"/>
  <c r="H16" i="112"/>
  <c r="G21" i="64"/>
  <c r="L21" i="64"/>
  <c r="K21" i="64"/>
  <c r="V10" i="64"/>
  <c r="P21" i="64"/>
  <c r="V9" i="64"/>
  <c r="O21" i="64"/>
  <c r="V20" i="64"/>
  <c r="H21" i="64"/>
  <c r="C21" i="64"/>
  <c r="V7" i="64"/>
  <c r="M21" i="64"/>
  <c r="F21" i="64"/>
  <c r="D21" i="64"/>
  <c r="V14" i="64"/>
  <c r="V21" i="64" l="1"/>
  <c r="D15" i="114" l="1"/>
  <c r="H22" i="112" l="1"/>
  <c r="H17" i="113" l="1"/>
  <c r="H18" i="113"/>
  <c r="H10" i="113"/>
  <c r="H16" i="113" l="1"/>
  <c r="H24" i="113"/>
  <c r="H26" i="113"/>
  <c r="H8" i="113"/>
  <c r="H32" i="113"/>
  <c r="H22" i="113"/>
  <c r="H27" i="113"/>
  <c r="H9" i="113"/>
  <c r="H28" i="113"/>
  <c r="H11" i="113"/>
  <c r="H25" i="113"/>
  <c r="H15" i="113"/>
  <c r="H13" i="113"/>
  <c r="H12" i="113"/>
  <c r="H30" i="113"/>
  <c r="H29" i="113"/>
  <c r="E34" i="113"/>
  <c r="H23" i="113"/>
  <c r="H19" i="113"/>
  <c r="H21" i="113"/>
  <c r="H14" i="113"/>
  <c r="H31" i="113"/>
  <c r="H20" i="113"/>
  <c r="H10" i="112" l="1"/>
  <c r="H23" i="112"/>
  <c r="H11" i="112"/>
  <c r="H9" i="112"/>
  <c r="H8" i="112"/>
  <c r="H8" i="111"/>
  <c r="G37" i="97" l="1"/>
  <c r="G39" i="97" s="1"/>
  <c r="C22" i="111"/>
  <c r="H21" i="111"/>
  <c r="H22" i="111" s="1"/>
  <c r="F22" i="111"/>
  <c r="H7" i="112"/>
  <c r="C21" i="112"/>
  <c r="C34" i="113" l="1"/>
  <c r="H7" i="113" l="1"/>
  <c r="C5" i="73" l="1"/>
  <c r="C8" i="73" s="1"/>
  <c r="C13" i="73" s="1"/>
  <c r="D21" i="112" l="1"/>
  <c r="H20" i="112"/>
  <c r="H21" i="112" s="1"/>
  <c r="H33" i="113" l="1"/>
  <c r="D34" i="113"/>
  <c r="H34" i="113" s="1"/>
  <c r="C8" i="95" l="1"/>
  <c r="C32" i="95" s="1"/>
  <c r="C34" i="95" s="1"/>
  <c r="B21" i="1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A0D940BE-7A5F-421E-AA1C-DAFF05C1D061}">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<sst xmlns="http://schemas.openxmlformats.org/spreadsheetml/2006/main" count="1271" uniqueCount="781">
  <si>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</si>
  <si>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</si>
  <si>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</si>
  <si>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</si>
  <si>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</si>
  <si>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</si>
  <si>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</si>
  <si>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</si>
  <si>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</si>
  <si>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</si>
  <si>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</si>
  <si>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</si>
  <si>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</si>
  <si>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</si>
  <si>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</si>
  <si>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</si>
  <si>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</si>
  <si>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</si>
  <si>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</si>
  <si>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</si>
  <si>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</si>
  <si>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</si>
  <si>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</si>
  <si>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</si>
  <si>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</si>
  <si>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</si>
  <si>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</si>
  <si>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</si>
  <si>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</si>
  <si>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</si>
  <si>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</si>
  <si>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</si>
  <si>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</si>
  <si>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</si>
  <si>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</si>
  <si>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</si>
  <si>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</si>
  <si>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</si>
  <si>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</si>
  <si>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</si>
  <si>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</si>
  <si>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</si>
  <si>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</si>
  <si>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</si>
  <si>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</si>
  <si>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</si>
  <si>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</si>
  <si>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</si>
  <si>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</si>
  <si>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</si>
  <si>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</si>
  <si>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</si>
  <si>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</si>
  <si>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</si>
  <si>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</si>
  <si>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</si>
  <si>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</si>
  <si>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</si>
  <si>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</si>
  <si>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</si>
  <si>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</si>
  <si>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</si>
  <si>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</si>
  <si>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</si>
  <si>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</si>
  <si>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</si>
  <si>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</si>
  <si>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</si>
  <si>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</si>
  <si>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</si>
  <si>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</si>
  <si>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</si>
  <si>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</si>
  <si>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</si>
  <si>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</si>
  <si>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</si>
  <si>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</si>
  <si>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</si>
  <si>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</si>
  <si>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</si>
  <si>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</si>
  <si>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</si>
  <si>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</si>
  <si>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</si>
  <si>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</si>
  <si>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</si>
  <si>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</si>
  <si>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</si>
  <si>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</si>
  <si>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</si>
  <si>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</si>
  <si>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</si>
  <si>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</si>
  <si>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</si>
  <si>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</si>
  <si>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</si>
  <si>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</si>
  <si>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</si>
  <si>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</si>
  <si>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</si>
  <si>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</si>
  <si>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</si>
  <si>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</si>
  <si>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</si>
  <si>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</si>
  <si>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</si>
  <si>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</si>
  <si>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</si>
  <si>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</si>
  <si>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</si>
  <si>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</si>
  <si>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</si>
  <si>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</si>
  <si>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</si>
  <si>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</si>
  <si>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</si>
  <si>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</si>
  <si>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</si>
  <si>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</si>
  <si>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</si>
  <si>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</si>
  <si>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</si>
  <si>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</si>
  <si>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</si>
  <si>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</si>
  <si>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</si>
  <si>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</si>
  <si>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</si>
  <si>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</si>
  <si>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</si>
  <si>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</si>
  <si>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</si>
  <si>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</si>
  <si>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</si>
  <si>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</si>
  <si>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</si>
  <si>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</si>
  <si>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</si>
  <si>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</si>
  <si>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</si>
  <si>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</si>
  <si>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</si>
  <si>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</si>
  <si>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</si>
  <si>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</si>
  <si>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</si>
  <si>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</si>
  <si>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</si>
  <si>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</si>
  <si>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</si>
  <si>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</si>
  <si>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</si>
  <si>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</si>
  <si>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</si>
  <si>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</si>
  <si>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</si>
  <si>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</si>
  <si>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</si>
  <si>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</si>
  <si>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</si>
  <si>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</si>
  <si>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</si>
  <si>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</si>
  <si>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</si>
  <si>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</si>
  <si>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</si>
  <si>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</si>
  <si>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</si>
  <si>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</si>
  <si>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</si>
  <si>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</si>
  <si>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</si>
  <si>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</si>
  <si>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</si>
  <si>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</si>
  <si>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</si>
  <si>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</si>
  <si>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</si>
  <si>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</si>
  <si>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</si>
  <si>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</si>
  <si>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</si>
  <si>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</si>
  <si>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</si>
  <si>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</si>
  <si>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</si>
  <si>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</si>
  <si>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</si>
  <si>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</si>
  <si>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</si>
  <si>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</si>
  <si>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</si>
  <si>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</si>
  <si>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</si>
  <si>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</si>
  <si>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</si>
  <si>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</si>
  <si>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</si>
  <si>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</si>
  <si>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</si>
  <si>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</si>
  <si>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</si>
  <si>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</si>
  <si>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</si>
  <si>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</si>
  <si>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</si>
  <si>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</si>
  <si>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</si>
  <si>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</si>
  <si>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</si>
  <si>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</si>
  <si>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</si>
  <si>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</si>
  <si>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</si>
  <si>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</si>
  <si>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</si>
  <si>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</si>
  <si>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</si>
  <si>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</si>
  <si>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</si>
  <si>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</si>
  <si>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</si>
  <si>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</si>
  <si>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</si>
  <si>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</si>
  <si>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</si>
  <si>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</si>
  <si>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</si>
  <si>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</si>
  <si>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</si>
  <si>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</si>
  <si>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</si>
  <si>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</si>
  <si>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</si>
  <si>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</si>
  <si>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</si>
  <si>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</si>
  <si>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</si>
  <si>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</si>
  <si>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</si>
  <si>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</si>
  <si>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</si>
  <si>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</si>
  <si>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</si>
  <si>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</si>
  <si>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</si>
  <si>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</si>
  <si>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</si>
  <si>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</si>
  <si>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</si>
  <si>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</si>
  <si>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</si>
  <si>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</si>
  <si>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</si>
  <si>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</si>
  <si>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</si>
  <si>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</si>
  <si>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</si>
  <si>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</si>
  <si>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</si>
  <si>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</si>
  <si>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</si>
  <si>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</si>
  <si>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</si>
  <si>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</si>
  <si>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</si>
  <si>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</si>
  <si>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</si>
  <si>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</si>
  <si>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</si>
  <si>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</si>
  <si>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</si>
  <si>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</si>
  <si>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</si>
  <si>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</si>
  <si>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</si>
  <si>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</si>
  <si>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</si>
  <si>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</si>
  <si>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</si>
  <si>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</si>
  <si>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</si>
  <si>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</si>
  <si>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</si>
  <si>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</si>
  <si>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</si>
  <si>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</si>
  <si>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</si>
  <si>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</si>
  <si>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</si>
  <si>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</si>
  <si>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</si>
  <si>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</si>
  <si>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</si>
  <si>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</si>
  <si>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</si>
  <si>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</si>
  <si>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</si>
  <si>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</si>
  <si>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</si>
  <si>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</si>
  <si>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</si>
  <si>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</si>
  <si>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</si>
  <si>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</si>
  <si>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</si>
  <si>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</si>
  <si>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</si>
  <si>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</si>
  <si>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</si>
  <si>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</si>
  <si>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</si>
  <si>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</si>
  <si>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</si>
  <si>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</si>
  <si>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</si>
  <si>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(Exposures exempted in accordance with Article 429 (14) of Regulation (EU) No 575/2013 (on and off balance sheet))</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</si>
  <si>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</si>
  <si>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</si>
  <si>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</si>
  <si>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</si>
  <si>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</si>
  <si>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</si>
  <si>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</si>
  <si>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</si>
  <si>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</si>
  <si>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</si>
  <si>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</si>
  <si>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Capital Conservation Buffer *</t>
  </si>
  <si>
    <t>Balance sheet items *</t>
  </si>
  <si>
    <t>Effect of other adjustments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</si>
  <si>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</si>
  <si>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</si>
  <si>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</si>
  <si>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</si>
  <si>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</si>
  <si>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</si>
  <si>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</si>
  <si>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</si>
  <si>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</si>
  <si>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</si>
  <si>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</si>
  <si>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</si>
  <si>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</si>
  <si>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</si>
  <si>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</si>
  <si>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</si>
  <si>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</si>
  <si>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</si>
  <si>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</si>
  <si>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</si>
  <si>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</si>
  <si>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</si>
  <si>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</si>
  <si>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</si>
  <si>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</si>
  <si>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</si>
  <si>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</si>
  <si>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</si>
  <si>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</si>
  <si>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</si>
  <si>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</si>
  <si>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</si>
  <si>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</si>
  <si>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</si>
  <si>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</si>
  <si>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</si>
  <si>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</si>
  <si>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</si>
  <si>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</si>
  <si>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</si>
  <si>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</si>
  <si>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</si>
  <si>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</si>
  <si>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</si>
  <si>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</si>
  <si>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</si>
  <si>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</si>
  <si>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</si>
  <si>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</si>
  <si>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</si>
  <si>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</si>
  <si>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</si>
  <si>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</si>
  <si>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</si>
  <si>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</si>
  <si>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</si>
  <si>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</si>
  <si>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</si>
  <si>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</si>
  <si>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</si>
  <si>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</si>
  <si>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</si>
  <si>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</si>
  <si>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</si>
  <si>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</si>
  <si>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</si>
  <si>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</si>
  <si>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</si>
  <si>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</si>
  <si>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</si>
  <si>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</si>
  <si>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</si>
  <si>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</si>
  <si>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</si>
  <si>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</si>
  <si>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</si>
  <si>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</si>
  <si>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</si>
  <si>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</si>
  <si>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</si>
  <si>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</si>
  <si>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</si>
  <si>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</si>
  <si>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</si>
  <si>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</si>
  <si>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</si>
  <si>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</si>
  <si>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</si>
  <si>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</si>
  <si>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</si>
  <si>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</si>
  <si>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</si>
  <si>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</si>
  <si>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</si>
  <si>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</si>
  <si>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</si>
  <si>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</si>
  <si>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</si>
  <si>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</si>
  <si>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</si>
  <si>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</si>
  <si>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</si>
  <si>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</si>
  <si>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</si>
  <si>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</si>
  <si>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</si>
  <si>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</si>
  <si>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</si>
  <si>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</si>
  <si>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</si>
  <si>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</si>
  <si>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</si>
  <si>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</si>
  <si>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</si>
  <si>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</si>
  <si>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</si>
  <si>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</si>
  <si>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</si>
  <si>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</si>
  <si>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</si>
  <si>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</si>
  <si>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</si>
  <si>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</si>
  <si>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</si>
  <si>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</si>
  <si>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</si>
  <si>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</si>
  <si>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</si>
  <si>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</si>
  <si>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</si>
  <si>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</si>
  <si>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</si>
  <si>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</si>
  <si>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</si>
  <si>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</si>
  <si>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</si>
  <si>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</si>
  <si>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</si>
  <si>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</si>
  <si>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</si>
  <si>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</si>
  <si>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</si>
  <si>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</si>
  <si>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</si>
  <si>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</si>
  <si>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</si>
  <si>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</si>
  <si>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</si>
  <si>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</si>
  <si>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</si>
  <si>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</si>
  <si>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</si>
  <si>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</si>
  <si>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</si>
  <si>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</si>
  <si>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</si>
  <si>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</si>
  <si>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</si>
  <si>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</si>
  <si>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</si>
  <si>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</si>
  <si>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</si>
  <si>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</si>
  <si>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</si>
  <si>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</si>
  <si>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</si>
  <si>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</si>
  <si>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</si>
  <si>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</si>
  <si>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</si>
  <si>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</si>
  <si>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</si>
  <si>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</si>
  <si>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</si>
  <si>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</si>
  <si>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</si>
  <si>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</si>
  <si>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</si>
  <si>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</si>
  <si>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</si>
  <si>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</si>
  <si>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</si>
  <si>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</si>
  <si>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</si>
  <si>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</si>
  <si>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</si>
  <si>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</si>
  <si>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</si>
  <si>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</si>
  <si>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</si>
  <si>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</si>
  <si>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</si>
  <si>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</si>
  <si>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</si>
  <si>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</si>
  <si>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</si>
  <si>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</si>
  <si>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</si>
  <si>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</si>
  <si>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</si>
  <si>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</si>
  <si>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</si>
  <si>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</si>
  <si>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</si>
  <si>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</si>
  <si>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</si>
  <si>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</si>
  <si>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</si>
  <si>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</si>
  <si>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</si>
  <si>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</si>
  <si>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</si>
  <si>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</si>
  <si>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</si>
  <si>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</si>
  <si>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</si>
  <si>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</si>
  <si>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</si>
  <si>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</si>
  <si>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</si>
  <si>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</si>
  <si>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</si>
  <si>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</si>
  <si>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</si>
  <si>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</si>
  <si>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</si>
  <si>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</si>
  <si>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</si>
  <si>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</si>
  <si>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</si>
  <si>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</si>
  <si>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</si>
  <si>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</si>
  <si>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</si>
  <si>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</si>
  <si>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</si>
  <si>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</si>
  <si>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</si>
  <si>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</si>
  <si>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</si>
  <si>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</si>
  <si>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</si>
  <si>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</si>
  <si>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</si>
  <si>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</si>
  <si>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</si>
  <si>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</si>
  <si>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</si>
  <si>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</si>
  <si>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</si>
  <si>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</si>
  <si>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</si>
  <si>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</si>
  <si>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</si>
  <si>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</si>
  <si>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</si>
  <si>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</si>
  <si>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</si>
  <si>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</si>
  <si>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</si>
  <si>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</si>
  <si>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</si>
  <si>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</si>
  <si>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</si>
  <si>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</si>
  <si>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</si>
  <si>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</si>
  <si>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</si>
  <si>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</si>
  <si>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</si>
  <si>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</si>
  <si>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</si>
  <si>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</si>
  <si>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</si>
  <si>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</si>
  <si>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</si>
  <si>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</si>
  <si>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</si>
  <si>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</si>
  <si>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</si>
  <si>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</si>
  <si>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</si>
  <si>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</si>
  <si>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</si>
  <si>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</si>
  <si>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</si>
  <si>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</si>
  <si>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</si>
  <si>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</si>
  <si>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</si>
  <si>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</si>
  <si>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</si>
  <si>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</si>
  <si>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</si>
  <si>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</si>
  <si>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</si>
  <si>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</si>
  <si>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</si>
  <si>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</si>
  <si>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</si>
  <si>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</si>
  <si>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</si>
  <si>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</si>
  <si>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</si>
  <si>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</si>
  <si>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</si>
  <si>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</si>
  <si>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</si>
  <si>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</si>
  <si>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</si>
  <si>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</si>
  <si>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</si>
  <si>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</si>
  <si>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</si>
  <si>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</si>
  <si>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</si>
  <si>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</si>
  <si>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</si>
  <si>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</si>
  <si>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</si>
  <si>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</si>
  <si>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</si>
  <si>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</si>
  <si>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</si>
  <si>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</si>
  <si>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</si>
  <si>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</si>
  <si>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</si>
  <si>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</si>
  <si>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</si>
  <si>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</si>
  <si>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</si>
  <si>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</si>
  <si>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</si>
  <si>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</si>
  <si>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</si>
  <si>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</si>
  <si>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</si>
  <si>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</si>
  <si>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</si>
  <si>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</si>
  <si>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</si>
  <si>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</si>
  <si>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</si>
  <si>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</si>
  <si>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</si>
  <si>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</si>
  <si>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</si>
  <si>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</si>
  <si>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Terabank</t>
  </si>
  <si>
    <t xml:space="preserve">Table 9 (Capital), N38 </t>
  </si>
  <si>
    <t xml:space="preserve">Table 9 (Capital), N2 </t>
  </si>
  <si>
    <t xml:space="preserve">Table 9 (Capital), N6 </t>
  </si>
  <si>
    <t>Sheikh Nahayan Mabarak Al Nahayan</t>
  </si>
  <si>
    <t>Thea Lortkipanidze</t>
  </si>
  <si>
    <t>https://terabank.ge</t>
  </si>
  <si>
    <t>Table 9.2</t>
  </si>
  <si>
    <t>The table is filled only by systemically important banks</t>
  </si>
  <si>
    <t>MREL Resource</t>
  </si>
  <si>
    <t>Own funds and eligible liabilities</t>
  </si>
  <si>
    <r>
      <t xml:space="preserve">Own funds </t>
    </r>
    <r>
      <rPr>
        <b/>
        <vertAlign val="superscript"/>
        <sz val="10"/>
        <color rgb="FF000000"/>
        <rFont val="Arial"/>
        <family val="2"/>
      </rPr>
      <t>1</t>
    </r>
  </si>
  <si>
    <t>Common Equity Tier 1  (CET 1)</t>
  </si>
  <si>
    <t>Additional Tier 1 Capital (AT 1)</t>
  </si>
  <si>
    <t>Tier 2 Capital (Tier 2)</t>
  </si>
  <si>
    <t>Eligible liabilities</t>
  </si>
  <si>
    <r>
      <t>Subordinated Loans (not classified as own funds)</t>
    </r>
    <r>
      <rPr>
        <vertAlign val="superscript"/>
        <sz val="10"/>
        <color rgb="FF000000"/>
        <rFont val="Arial"/>
        <family val="2"/>
      </rPr>
      <t>2</t>
    </r>
  </si>
  <si>
    <r>
      <t>Eligible liabilities</t>
    </r>
    <r>
      <rPr>
        <vertAlign val="superscript"/>
        <sz val="10"/>
        <color rgb="FF000000"/>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</si>
  <si>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</si>
  <si>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</si>
  <si>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</si>
  <si>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</si>
  <si>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</si>
  <si>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</si>
  <si>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</si>
  <si>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</si>
  <si>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</si>
  <si>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</si>
  <si>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Calibri"/>
        <family val="2"/>
      </rPr>
      <t xml:space="preserve">1 </t>
    </r>
    <r>
      <rPr>
        <i/>
        <sz val="9"/>
        <rFont val="Calibri"/>
        <family val="2"/>
      </rPr>
      <t xml:space="preserve">Capital Instruments
</t>
    </r>
  </si>
  <si>
    <r>
      <rPr>
        <i/>
        <vertAlign val="superscript"/>
        <sz val="9"/>
        <rFont val="Calibri"/>
        <family val="2"/>
      </rPr>
      <t xml:space="preserve">2 </t>
    </r>
    <r>
      <rPr>
        <i/>
        <sz val="9"/>
        <rFont val="Calibri"/>
        <family val="2"/>
      </rPr>
      <t>Includes the part of the subordinated liabilities that is amortized as well as subordinated liabilities that are not classified as own funds.</t>
    </r>
  </si>
  <si>
    <r>
      <rPr>
        <i/>
        <vertAlign val="superscript"/>
        <sz val="9"/>
        <rFont val="Calibri"/>
        <family val="2"/>
      </rPr>
      <t xml:space="preserve">3 </t>
    </r>
    <r>
      <rPr>
        <i/>
        <sz val="9"/>
        <rFont val="Calibri"/>
        <family val="2"/>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</si>
  <si>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</si>
  <si>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</si>
  <si>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</si>
  <si>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</si>
  <si>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</si>
  <si>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</si>
  <si>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</si>
  <si>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</si>
  <si>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</si>
  <si>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9.2</t>
  </si>
  <si>
    <t>Summary Information on Minimum Requirement for Own Funds and Eligible Liabilities (MREL)</t>
  </si>
  <si>
    <t>9.3</t>
  </si>
  <si>
    <t>MREL Components Breakdown by Maturity and Governing Law</t>
  </si>
  <si>
    <t>Ordinary share</t>
  </si>
  <si>
    <t>Credit Valuation Adjustment</t>
  </si>
  <si>
    <t>Table 15 Counterparty credit risk weighted risk exposures</t>
  </si>
  <si>
    <t>Derivative contracts</t>
  </si>
  <si>
    <t>Nominal Amount</t>
  </si>
  <si>
    <t>Current Market Value (CMV)</t>
  </si>
  <si>
    <t>Collateral Value</t>
  </si>
  <si>
    <t>Replacement Cost (RC)</t>
  </si>
  <si>
    <t>Potential Future Exposure (PFE)</t>
  </si>
  <si>
    <r>
      <t>Supervisory Alfa Factor (</t>
    </r>
    <r>
      <rPr>
        <sz val="11"/>
        <rFont val="Calibri"/>
        <family val="2"/>
      </rPr>
      <t>α)</t>
    </r>
  </si>
  <si>
    <t>Exposure at Default</t>
  </si>
  <si>
    <t>Counterparty Credit Risk Weighted Risk Exposures</t>
  </si>
  <si>
    <t>Calculated under Standardised Method</t>
  </si>
  <si>
    <t>Calculated under Simplified Standardised Method</t>
  </si>
  <si>
    <t>Calculated under Original Risk Exposure Method</t>
  </si>
  <si>
    <t>Contracts with Qualified Central Counterparty</t>
  </si>
  <si>
    <t>Contracts with Central Counterparty</t>
  </si>
  <si>
    <t>Contract with Commercial Banks</t>
  </si>
  <si>
    <t>Contracts with Financial Institutions except for Banks</t>
  </si>
  <si>
    <t>Contracts with Corporate Clients</t>
  </si>
  <si>
    <t>Contracts with Natural Persons</t>
  </si>
  <si>
    <t>Table 15.2. Counterparty credit risk weighted risk exposures -Credit Valuation Adjustment (CVA)</t>
  </si>
  <si>
    <t xml:space="preserve">Risk Exposure Discounted for Credit Valuation Adjustment </t>
  </si>
  <si>
    <t>Credit Valuation Adjustment Expense</t>
  </si>
  <si>
    <t>Written-off Credit Valuation Adjustment Expense</t>
  </si>
  <si>
    <t xml:space="preserve">Counterparty Credit Risk Credit Valuation Adjustment risk weighted Risk Exposures </t>
  </si>
  <si>
    <t xml:space="preserve">On-balance sheet items (excluding derivatives, SFTs and fiduciary assets, but including collateral) </t>
  </si>
  <si>
    <r>
      <t xml:space="preserve">Replacement cost associated with </t>
    </r>
    <r>
      <rPr>
        <i/>
        <sz val="10"/>
        <rFont val="Sylfaen"/>
        <family val="1"/>
      </rPr>
      <t>all</t>
    </r>
    <r>
      <rPr>
        <sz val="10"/>
        <rFont val="Sylfaen"/>
        <family val="1"/>
      </rPr>
      <t xml:space="preserve"> derivatives transactions </t>
    </r>
  </si>
  <si>
    <r>
      <t xml:space="preserve">Potential Future Exposure associated with </t>
    </r>
    <r>
      <rPr>
        <i/>
        <sz val="10"/>
        <rFont val="Sylfaen"/>
        <family val="1"/>
      </rPr>
      <t xml:space="preserve">all </t>
    </r>
    <r>
      <rPr>
        <sz val="10"/>
        <rFont val="Sylfaen"/>
        <family val="1"/>
      </rPr>
      <t>derivatives transactions</t>
    </r>
  </si>
  <si>
    <t>Risk positions defined by the Counterparty Credit Risk Regulation</t>
  </si>
  <si>
    <t>Value of collateral received in exchange for derivative instruments</t>
  </si>
  <si>
    <t>Capital and total exposures</t>
  </si>
  <si>
    <t>*Share capital as defined by the Law on the Activities of Commercial Banks</t>
  </si>
  <si>
    <t>H.H. Sheikh Nahayan Mabarak Al Nahayan</t>
  </si>
  <si>
    <t>Non-independent chair</t>
  </si>
  <si>
    <t>Abhijit Choudury</t>
  </si>
  <si>
    <t>Non-independent member</t>
  </si>
  <si>
    <t>Seit Devdariani</t>
  </si>
  <si>
    <t>Independent member</t>
  </si>
  <si>
    <t>Nana Mikashavidze</t>
  </si>
  <si>
    <t>Senior Independent member</t>
  </si>
  <si>
    <t>Teona Mikadze</t>
  </si>
  <si>
    <t>Chief Executive Officer</t>
  </si>
  <si>
    <t>Sophia Jugeli</t>
  </si>
  <si>
    <t>Chief Financial Officer</t>
  </si>
  <si>
    <t>Teimuraz Abuladze</t>
  </si>
  <si>
    <t>Chief Risks Officer</t>
  </si>
  <si>
    <t>Vakhtang Khutsishvili</t>
  </si>
  <si>
    <t>Chief Operating Officer</t>
  </si>
  <si>
    <t>David Verulashvili</t>
  </si>
  <si>
    <t>Chief Commercial Officer</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</si>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</sst>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54">
    <font>
      <sz val="11"/>
      <color theme="1"/>
      <name val="Calibri"/>
      <family val="2"/>
      <scheme val="minor"/>
    </font>
    <font>
      <sz val="11"/>
      <color theme="1"/>
      <name val="Calibri"/>
      <family val="2"/>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Calibri"/>
      <family val="2"/>
    </font>
    <font>
      <b/>
      <sz val="9"/>
      <name val="Calibri"/>
      <family val="2"/>
    </font>
    <font>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i/>
      <sz val="10"/>
      <color theme="1"/>
      <name val="Sylfaen"/>
      <family val="1"/>
    </font>
    <font>
      <sz val="10"/>
      <name val="Calibri"/>
      <family val="2"/>
    </font>
    <font>
      <sz val="10"/>
      <color rgb="FF000000"/>
      <name val="Calibri"/>
      <family val="2"/>
    </font>
    <font>
      <b/>
      <u/>
      <sz val="10"/>
      <name val="Calibri"/>
      <family val="2"/>
    </font>
    <font>
      <i/>
      <sz val="10"/>
      <color rgb="FF808080"/>
      <name val="Calibri"/>
      <family val="2"/>
    </font>
    <font>
      <b/>
      <sz val="10"/>
      <name val="Calibri"/>
      <family val="2"/>
    </font>
    <font>
      <i/>
      <sz val="10"/>
      <color rgb="FF366092"/>
      <name val="Calibri"/>
      <family val="2"/>
    </font>
    <font>
      <b/>
      <vertAlign val="superscript"/>
      <sz val="10"/>
      <color rgb="FF000000"/>
      <name val="Arial"/>
      <family val="2"/>
    </font>
    <font>
      <vertAlign val="superscript"/>
      <sz val="10"/>
      <color rgb="FF000000"/>
      <name val="Arial"/>
      <family val="2"/>
    </font>
    <font>
      <i/>
      <sz val="9"/>
      <name val="Calibri"/>
      <family val="2"/>
    </font>
    <font>
      <i/>
      <vertAlign val="superscript"/>
      <sz val="9"/>
      <name val="Calibri"/>
      <family val="2"/>
    </font>
    <font>
      <sz val="8"/>
      <color rgb="FF000000"/>
      <name val="Arial"/>
      <family val="2"/>
    </font>
    <font>
      <b/>
      <sz val="10"/>
      <color rgb="FF000000"/>
      <name val="Calibri"/>
      <family val="2"/>
    </font>
    <font>
      <i/>
      <sz val="10"/>
      <name val="Calibri"/>
      <family val="2"/>
    </font>
    <font>
      <sz val="10"/>
      <color theme="1"/>
      <name val="Sylfaen"/>
      <family val="1"/>
    </font>
    <font>
      <b/>
      <sz val="11"/>
      <name val="Calibri"/>
      <family val="2"/>
      <scheme val="minor"/>
    </font>
    <font>
      <b/>
      <i/>
      <sz val="11"/>
      <name val="Calibri"/>
      <family val="2"/>
      <scheme val="minor"/>
    </font>
    <font>
      <i/>
      <sz val="11"/>
      <name val="Calibri"/>
      <family val="2"/>
      <scheme val="minor"/>
    </font>
    <font>
      <b/>
      <sz val="9"/>
      <color indexed="81"/>
      <name val="Tahoma"/>
      <family val="2"/>
    </font>
    <font>
      <sz val="9"/>
      <color indexed="81"/>
      <name val="Tahoma"/>
      <family val="2"/>
    </font>
    <font>
      <u/>
      <sz val="11"/>
      <name val="Calibri"/>
      <family val="2"/>
      <scheme val="minor"/>
    </font>
    <font>
      <i/>
      <sz val="10"/>
      <name val="Sylfaen"/>
      <family val="1"/>
    </font>
    <font>
      <sz val="8"/>
      <color theme="1"/>
      <name val="Verdana"/>
      <family val="2"/>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theme="0" tint="-0.14999847407452621"/>
        <bgColor indexed="64"/>
      </patternFill>
    </fill>
  </fills>
  <borders count="12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0968">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6" fillId="0" borderId="0"/>
    <xf numFmtId="0" fontId="6" fillId="0" borderId="0"/>
    <xf numFmtId="166" fontId="6" fillId="0" borderId="0" applyFont="0" applyFill="0" applyBorder="0" applyAlignment="0" applyProtection="0"/>
    <xf numFmtId="0" fontId="3" fillId="0" borderId="0"/>
    <xf numFmtId="0" fontId="6" fillId="0" borderId="0"/>
    <xf numFmtId="0" fontId="2" fillId="0" borderId="0"/>
    <xf numFmtId="9" fontId="2" fillId="0" borderId="0" applyFont="0" applyFill="0" applyBorder="0" applyAlignment="0" applyProtection="0"/>
    <xf numFmtId="0" fontId="3" fillId="0" borderId="0"/>
    <xf numFmtId="0" fontId="3" fillId="0" borderId="0"/>
    <xf numFmtId="0" fontId="7" fillId="0" borderId="0" applyNumberFormat="0" applyFill="0" applyBorder="0" applyAlignment="0" applyProtection="0">
      <alignment vertical="top"/>
      <protection locked="0"/>
    </xf>
    <xf numFmtId="0" fontId="9" fillId="0" borderId="0"/>
    <xf numFmtId="168" fontId="10" fillId="36" borderId="0"/>
    <xf numFmtId="169" fontId="10" fillId="36" borderId="0"/>
    <xf numFmtId="168" fontId="10" fillId="36" borderId="0"/>
    <xf numFmtId="0" fontId="11" fillId="37"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0" fontId="11"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0" fontId="11" fillId="45"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0" fontId="13" fillId="47"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0" fontId="13" fillId="45"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1" fillId="54" borderId="0" applyNumberFormat="0" applyBorder="0" applyAlignment="0" applyProtection="0"/>
    <xf numFmtId="0" fontId="11" fillId="58" borderId="0" applyNumberFormat="0" applyBorder="0" applyAlignment="0" applyProtection="0"/>
    <xf numFmtId="0" fontId="13" fillId="55"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13" fillId="55"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1" fillId="60"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1" fillId="54" borderId="0" applyNumberFormat="0" applyBorder="0" applyAlignment="0" applyProtection="0"/>
    <xf numFmtId="0" fontId="11"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0" fontId="16" fillId="38" borderId="0" applyNumberFormat="0" applyBorder="0" applyAlignment="0" applyProtection="0"/>
    <xf numFmtId="170" fontId="19"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1" fontId="21" fillId="0" borderId="0" applyFill="0" applyBorder="0" applyAlignment="0"/>
    <xf numFmtId="171" fontId="21"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2" fontId="21" fillId="0" borderId="0" applyFill="0" applyBorder="0" applyAlignment="0"/>
    <xf numFmtId="173" fontId="21" fillId="0" borderId="0" applyFill="0" applyBorder="0" applyAlignment="0"/>
    <xf numFmtId="174" fontId="21" fillId="0" borderId="0" applyFill="0" applyBorder="0" applyAlignment="0"/>
    <xf numFmtId="175"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9"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5"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9" fillId="0" borderId="0"/>
    <xf numFmtId="172" fontId="21"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9" fillId="0" borderId="0"/>
    <xf numFmtId="14" fontId="30" fillId="0" borderId="0" applyFill="0" applyBorder="0" applyAlignment="0"/>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0" applyFont="0" applyFill="0" applyBorder="0" applyAlignment="0" applyProtection="0"/>
    <xf numFmtId="180" fontId="3" fillId="0" borderId="0" applyFont="0" applyFill="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0" fontId="32" fillId="0" borderId="0" applyNumberFormat="0" applyFill="0" applyBorder="0" applyAlignment="0" applyProtection="0"/>
    <xf numFmtId="168" fontId="3" fillId="0" borderId="0"/>
    <xf numFmtId="0" fontId="3" fillId="0" borderId="0"/>
    <xf numFmtId="168" fontId="3" fillId="0" borderId="0"/>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35" fillId="39"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0" fontId="35" fillId="39"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0" fontId="35" fillId="39" borderId="0" applyNumberFormat="0" applyBorder="0" applyAlignment="0" applyProtection="0"/>
    <xf numFmtId="0" fontId="3" fillId="68" borderId="3" applyNumberFormat="0" applyFont="0" applyBorder="0" applyProtection="0">
      <alignment horizontal="center" vertical="center"/>
    </xf>
    <xf numFmtId="0" fontId="38" fillId="0" borderId="27" applyNumberFormat="0" applyAlignment="0" applyProtection="0">
      <alignment horizontal="left" vertical="center"/>
    </xf>
    <xf numFmtId="0" fontId="38" fillId="0" borderId="27" applyNumberFormat="0" applyAlignment="0" applyProtection="0">
      <alignment horizontal="left" vertical="center"/>
    </xf>
    <xf numFmtId="168" fontId="38" fillId="0" borderId="27" applyNumberFormat="0" applyAlignment="0" applyProtection="0">
      <alignment horizontal="left" vertical="center"/>
    </xf>
    <xf numFmtId="0" fontId="38" fillId="0" borderId="9">
      <alignment horizontal="left" vertical="center"/>
    </xf>
    <xf numFmtId="0" fontId="38" fillId="0" borderId="9">
      <alignment horizontal="left" vertical="center"/>
    </xf>
    <xf numFmtId="168" fontId="38" fillId="0" borderId="9">
      <alignment horizontal="left" vertical="center"/>
    </xf>
    <xf numFmtId="0" fontId="39" fillId="0" borderId="38" applyNumberFormat="0" applyFill="0" applyAlignment="0" applyProtection="0"/>
    <xf numFmtId="169" fontId="39" fillId="0" borderId="38" applyNumberFormat="0" applyFill="0" applyAlignment="0" applyProtection="0"/>
    <xf numFmtId="0"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0" fontId="39" fillId="0" borderId="38" applyNumberFormat="0" applyFill="0" applyAlignment="0" applyProtection="0"/>
    <xf numFmtId="0" fontId="40" fillId="0" borderId="39" applyNumberFormat="0" applyFill="0" applyAlignment="0" applyProtection="0"/>
    <xf numFmtId="169" fontId="40" fillId="0" borderId="39" applyNumberFormat="0" applyFill="0" applyAlignment="0" applyProtection="0"/>
    <xf numFmtId="0"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0" fontId="40" fillId="0" borderId="39" applyNumberFormat="0" applyFill="0" applyAlignment="0" applyProtection="0"/>
    <xf numFmtId="0" fontId="41" fillId="0" borderId="40" applyNumberFormat="0" applyFill="0" applyAlignment="0" applyProtection="0"/>
    <xf numFmtId="169"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0" applyNumberFormat="0" applyFill="0" applyBorder="0" applyAlignment="0" applyProtection="0"/>
    <xf numFmtId="169" fontId="41" fillId="0" borderId="0" applyNumberFormat="0" applyFill="0" applyBorder="0" applyAlignment="0" applyProtection="0"/>
    <xf numFmtId="0"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0" fontId="41" fillId="0" borderId="0" applyNumberFormat="0" applyFill="0" applyBorder="0" applyAlignment="0" applyProtection="0"/>
    <xf numFmtId="37" fontId="42" fillId="0" borderId="0"/>
    <xf numFmtId="168" fontId="43" fillId="0" borderId="0"/>
    <xf numFmtId="0" fontId="43" fillId="0" borderId="0"/>
    <xf numFmtId="168" fontId="43" fillId="0" borderId="0"/>
    <xf numFmtId="168" fontId="38" fillId="0" borderId="0"/>
    <xf numFmtId="0" fontId="38" fillId="0" borderId="0"/>
    <xf numFmtId="168" fontId="38"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168" fontId="47" fillId="0" borderId="0"/>
    <xf numFmtId="0" fontId="47" fillId="0" borderId="0"/>
    <xf numFmtId="168" fontId="47" fillId="0" borderId="0"/>
    <xf numFmtId="0" fontId="46"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48" fillId="0" borderId="0" applyNumberFormat="0" applyFill="0" applyBorder="0" applyAlignment="0" applyProtection="0">
      <alignment vertical="top"/>
      <protection locked="0"/>
    </xf>
    <xf numFmtId="169" fontId="48" fillId="0" borderId="0" applyNumberFormat="0" applyFill="0" applyBorder="0" applyAlignment="0" applyProtection="0">
      <alignment vertical="top"/>
      <protection locked="0"/>
    </xf>
    <xf numFmtId="168" fontId="48" fillId="0" borderId="0" applyNumberFormat="0" applyFill="0" applyBorder="0" applyAlignment="0" applyProtection="0">
      <alignment vertical="top"/>
      <protection locked="0"/>
    </xf>
    <xf numFmtId="168" fontId="49" fillId="0" borderId="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9"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0" fontId="50" fillId="42" borderId="35" applyNumberFormat="0" applyAlignment="0" applyProtection="0"/>
    <xf numFmtId="3" fontId="3" fillId="71" borderId="3" applyFont="0">
      <alignment horizontal="right" vertical="center"/>
      <protection locked="0"/>
    </xf>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53" fillId="0" borderId="4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0" fontId="53" fillId="0" borderId="4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3" fillId="0" borderId="41"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56" fillId="72"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0" fontId="56" fillId="72"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0" fontId="56" fillId="72" borderId="0" applyNumberFormat="0" applyBorder="0" applyAlignment="0" applyProtection="0"/>
    <xf numFmtId="1" fontId="59" fillId="0" borderId="0" applyProtection="0"/>
    <xf numFmtId="168" fontId="10" fillId="0" borderId="42"/>
    <xf numFmtId="169" fontId="10" fillId="0" borderId="42"/>
    <xf numFmtId="168" fontId="10" fillId="0" borderId="42"/>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60" fillId="0" borderId="0"/>
    <xf numFmtId="181" fontId="3"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1" fillId="0" borderId="0"/>
    <xf numFmtId="0" fontId="61" fillId="0" borderId="0"/>
    <xf numFmtId="0" fontId="60" fillId="0" borderId="0"/>
    <xf numFmtId="179" fontId="12" fillId="0" borderId="0"/>
    <xf numFmtId="179" fontId="3" fillId="0" borderId="0"/>
    <xf numFmtId="179" fontId="3" fillId="0" borderId="0"/>
    <xf numFmtId="0" fontId="3" fillId="0" borderId="0"/>
    <xf numFmtId="0" fontId="3"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12"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4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12" fillId="0" borderId="0"/>
    <xf numFmtId="0" fontId="12" fillId="0" borderId="0"/>
    <xf numFmtId="168" fontId="12" fillId="0" borderId="0"/>
    <xf numFmtId="0" fontId="1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68" fontId="12" fillId="0" borderId="0"/>
    <xf numFmtId="0" fontId="12" fillId="0" borderId="0"/>
    <xf numFmtId="0" fontId="1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179" fontId="12" fillId="0" borderId="0"/>
    <xf numFmtId="179" fontId="12"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12" fillId="0" borderId="0"/>
    <xf numFmtId="179" fontId="12" fillId="0" borderId="0"/>
    <xf numFmtId="179" fontId="12" fillId="0" borderId="0"/>
    <xf numFmtId="179"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79" fontId="3"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1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12" fillId="0" borderId="0"/>
    <xf numFmtId="0" fontId="3" fillId="0" borderId="0"/>
    <xf numFmtId="0" fontId="11" fillId="0" borderId="0"/>
    <xf numFmtId="168" fontId="9" fillId="0" borderId="0"/>
    <xf numFmtId="0" fontId="3"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179" fontId="3" fillId="0" borderId="0"/>
    <xf numFmtId="0" fontId="12" fillId="0" borderId="0"/>
    <xf numFmtId="0" fontId="12" fillId="0" borderId="0"/>
    <xf numFmtId="168" fontId="9" fillId="0" borderId="0"/>
    <xf numFmtId="0" fontId="49" fillId="0" borderId="0"/>
    <xf numFmtId="0" fontId="3" fillId="0" borderId="0"/>
    <xf numFmtId="168" fontId="9" fillId="0" borderId="0"/>
    <xf numFmtId="0" fontId="2"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179" fontId="3" fillId="0" borderId="0"/>
    <xf numFmtId="0" fontId="3" fillId="0" borderId="0"/>
    <xf numFmtId="179" fontId="3" fillId="0" borderId="0"/>
    <xf numFmtId="0" fontId="3" fillId="0" borderId="0"/>
    <xf numFmtId="179" fontId="3" fillId="0" borderId="0"/>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179" fontId="12"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79" fontId="3"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179" fontId="10" fillId="0" borderId="0"/>
    <xf numFmtId="0" fontId="6"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179" fontId="6" fillId="0" borderId="0"/>
    <xf numFmtId="0" fontId="10" fillId="0" borderId="0"/>
    <xf numFmtId="179" fontId="10" fillId="0" borderId="0"/>
    <xf numFmtId="0" fontId="10" fillId="0" borderId="0"/>
    <xf numFmtId="0" fontId="3" fillId="0" borderId="0"/>
    <xf numFmtId="0" fontId="10"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10" fillId="0" borderId="0"/>
    <xf numFmtId="179" fontId="6"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10" fillId="0" borderId="0"/>
    <xf numFmtId="0" fontId="10" fillId="0" borderId="0"/>
    <xf numFmtId="168" fontId="10" fillId="0" borderId="0"/>
    <xf numFmtId="0" fontId="60"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60" fillId="0" borderId="0"/>
    <xf numFmtId="0" fontId="6" fillId="0" borderId="0"/>
    <xf numFmtId="0" fontId="60" fillId="0" borderId="0"/>
    <xf numFmtId="168" fontId="6" fillId="0" borderId="0"/>
    <xf numFmtId="0" fontId="60" fillId="0" borderId="0"/>
    <xf numFmtId="168" fontId="6"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179" fontId="6"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179"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179" fontId="10"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179" fontId="10" fillId="0" borderId="0"/>
    <xf numFmtId="179" fontId="10"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3" fillId="0" borderId="0"/>
    <xf numFmtId="0" fontId="60" fillId="0" borderId="0"/>
    <xf numFmtId="168" fontId="28"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3"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3"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69"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68" fontId="3"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4" fillId="0" borderId="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9"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168" fontId="3" fillId="0" borderId="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65"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66" fillId="0" borderId="0"/>
    <xf numFmtId="0" fontId="66" fillId="0" borderId="0"/>
    <xf numFmtId="168" fontId="66" fillId="0" borderId="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9"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9" fillId="0" borderId="0"/>
    <xf numFmtId="175" fontId="21" fillId="0" borderId="0" applyFont="0" applyFill="0" applyBorder="0" applyAlignment="0" applyProtection="0"/>
    <xf numFmtId="186"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70"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xf numFmtId="0" fontId="3" fillId="0" borderId="0"/>
    <xf numFmtId="168" fontId="3" fillId="0" borderId="0"/>
    <xf numFmtId="187" fontId="49" fillId="0" borderId="3" applyNumberFormat="0">
      <alignment horizontal="center" vertical="top" wrapText="1"/>
    </xf>
    <xf numFmtId="0" fontId="71"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72" fillId="0" borderId="0"/>
    <xf numFmtId="0" fontId="9" fillId="0" borderId="0"/>
    <xf numFmtId="0" fontId="73" fillId="0" borderId="0"/>
    <xf numFmtId="0" fontId="73" fillId="0" borderId="0"/>
    <xf numFmtId="168" fontId="9" fillId="0" borderId="0"/>
    <xf numFmtId="168" fontId="9"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0" fillId="0" borderId="0" applyFill="0" applyBorder="0" applyAlignment="0"/>
    <xf numFmtId="189" fontId="21" fillId="0" borderId="0" applyFill="0" applyBorder="0" applyAlignment="0"/>
    <xf numFmtId="190" fontId="21" fillId="0" borderId="0" applyFill="0" applyBorder="0" applyAlignment="0"/>
    <xf numFmtId="0" fontId="76" fillId="0" borderId="0">
      <alignment horizontal="center" vertical="top"/>
    </xf>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9"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9" fillId="0" borderId="46"/>
    <xf numFmtId="185" fontId="65"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10" fillId="0" borderId="0" applyFont="0" applyFill="0" applyBorder="0" applyAlignment="0" applyProtection="0"/>
    <xf numFmtId="192" fontId="3" fillId="0" borderId="0" applyFon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42" fontId="82" fillId="0" borderId="0" applyFont="0" applyFill="0" applyBorder="0" applyAlignment="0" applyProtection="0"/>
    <xf numFmtId="44" fontId="82" fillId="0" borderId="0" applyFont="0" applyFill="0" applyBorder="0" applyAlignment="0" applyProtection="0"/>
    <xf numFmtId="0" fontId="83" fillId="0" borderId="0"/>
    <xf numFmtId="0" fontId="84" fillId="0" borderId="0"/>
    <xf numFmtId="38" fontId="10" fillId="0" borderId="0" applyFont="0" applyFill="0" applyBorder="0" applyAlignment="0" applyProtection="0"/>
    <xf numFmtId="40" fontId="10"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0" fontId="3" fillId="0" borderId="0"/>
    <xf numFmtId="9" fontId="2" fillId="0" borderId="0" applyFont="0" applyFill="0" applyBorder="0" applyAlignment="0" applyProtection="0"/>
    <xf numFmtId="0" fontId="2" fillId="0" borderId="0"/>
    <xf numFmtId="0" fontId="3" fillId="0" borderId="0">
      <alignment vertical="center"/>
    </xf>
    <xf numFmtId="166" fontId="2" fillId="0" borderId="0" applyFont="0" applyFill="0" applyBorder="0" applyAlignment="0" applyProtection="0"/>
    <xf numFmtId="0" fontId="120" fillId="0" borderId="0"/>
    <xf numFmtId="0" fontId="2" fillId="0" borderId="0"/>
    <xf numFmtId="0" fontId="2" fillId="0" borderId="0"/>
  </cellStyleXfs>
  <cellXfs count="687">
    <xf numFmtId="0" fontId="0" fillId="0" borderId="0" xfId="0"/>
    <xf numFmtId="0" fontId="3" fillId="3" borderId="3" xfId="11" applyFill="1" applyBorder="1" applyAlignment="1">
      <alignment horizontal="left" vertical="center" wrapText="1"/>
    </xf>
    <xf numFmtId="0" fontId="3" fillId="0" borderId="0" xfId="11"/>
    <xf numFmtId="0" fontId="3" fillId="0" borderId="0" xfId="0" applyFont="1"/>
    <xf numFmtId="0" fontId="85" fillId="0" borderId="0" xfId="0" applyFont="1"/>
    <xf numFmtId="0" fontId="86" fillId="0" borderId="0" xfId="0" applyFont="1"/>
    <xf numFmtId="0" fontId="3" fillId="0" borderId="1" xfId="0" applyFont="1" applyBorder="1"/>
    <xf numFmtId="0" fontId="87" fillId="0" borderId="1" xfId="0" applyFont="1" applyBorder="1" applyAlignment="1">
      <alignment horizontal="center" vertical="center"/>
    </xf>
    <xf numFmtId="0" fontId="3" fillId="0" borderId="15" xfId="0" applyFont="1" applyBorder="1" applyAlignment="1">
      <alignment horizontal="right" vertical="center" wrapText="1"/>
    </xf>
    <xf numFmtId="0" fontId="3" fillId="0" borderId="13"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vertical="center" wrapText="1"/>
    </xf>
    <xf numFmtId="193" fontId="3" fillId="0" borderId="3" xfId="0" applyNumberFormat="1" applyFont="1" applyBorder="1" applyAlignment="1" applyProtection="1">
      <alignment vertical="center" wrapText="1"/>
      <protection locked="0"/>
    </xf>
    <xf numFmtId="0" fontId="3" fillId="0" borderId="0" xfId="0" applyFont="1" applyAlignment="1">
      <alignment horizontal="right"/>
    </xf>
    <xf numFmtId="0" fontId="89" fillId="0" borderId="0" xfId="0" applyFont="1"/>
    <xf numFmtId="0" fontId="47" fillId="0" borderId="0" xfId="0" applyFont="1" applyAlignment="1" applyProtection="1">
      <alignment horizontal="right"/>
      <protection locked="0"/>
    </xf>
    <xf numFmtId="0" fontId="3" fillId="0" borderId="3" xfId="0" applyFont="1" applyBorder="1" applyAlignment="1">
      <alignment horizontal="center" vertical="center" wrapText="1"/>
    </xf>
    <xf numFmtId="0" fontId="47" fillId="0" borderId="0" xfId="0" applyFont="1" applyAlignment="1">
      <alignment horizontal="center"/>
    </xf>
    <xf numFmtId="0" fontId="85" fillId="0" borderId="15" xfId="0" applyFont="1" applyBorder="1" applyAlignment="1">
      <alignment horizontal="center" vertical="center" wrapText="1"/>
    </xf>
    <xf numFmtId="0" fontId="85" fillId="0" borderId="3" xfId="0" applyFont="1" applyBorder="1" applyAlignment="1">
      <alignment vertical="center" wrapText="1"/>
    </xf>
    <xf numFmtId="0" fontId="85" fillId="0" borderId="18" xfId="0" applyFont="1" applyBorder="1" applyAlignment="1">
      <alignment horizontal="center" vertical="center" wrapText="1"/>
    </xf>
    <xf numFmtId="0" fontId="87" fillId="0" borderId="19" xfId="0" applyFont="1" applyBorder="1" applyAlignment="1">
      <alignment vertical="center" wrapText="1"/>
    </xf>
    <xf numFmtId="0" fontId="85" fillId="0" borderId="0" xfId="0" applyFont="1" applyAlignment="1">
      <alignment horizontal="center" vertical="center" wrapText="1"/>
    </xf>
    <xf numFmtId="0" fontId="85" fillId="0" borderId="0" xfId="0" applyFont="1" applyAlignment="1">
      <alignment vertical="center" wrapText="1"/>
    </xf>
    <xf numFmtId="0" fontId="85" fillId="0" borderId="0" xfId="0" applyFont="1" applyAlignment="1">
      <alignment wrapText="1"/>
    </xf>
    <xf numFmtId="0" fontId="3" fillId="0" borderId="0" xfId="0" applyFont="1" applyAlignment="1">
      <alignment horizontal="left" wrapText="1"/>
    </xf>
    <xf numFmtId="0" fontId="46" fillId="0" borderId="0" xfId="0" applyFont="1" applyAlignment="1">
      <alignment horizontal="center" vertical="center" wrapText="1"/>
    </xf>
    <xf numFmtId="0" fontId="3" fillId="0" borderId="0" xfId="0" applyFont="1" applyAlignment="1">
      <alignment horizontal="right" wrapText="1"/>
    </xf>
    <xf numFmtId="0" fontId="3" fillId="0" borderId="12" xfId="0" applyFont="1" applyBorder="1"/>
    <xf numFmtId="0" fontId="3" fillId="0" borderId="15" xfId="0" applyFont="1" applyBorder="1" applyAlignment="1">
      <alignment vertical="center"/>
    </xf>
    <xf numFmtId="0" fontId="3" fillId="0" borderId="8" xfId="0" applyFont="1" applyBorder="1" applyAlignment="1">
      <alignment wrapText="1"/>
    </xf>
    <xf numFmtId="0" fontId="85" fillId="0" borderId="17" xfId="0" applyFont="1" applyBorder="1"/>
    <xf numFmtId="0" fontId="86" fillId="0" borderId="0" xfId="0" applyFont="1" applyAlignment="1">
      <alignment wrapText="1"/>
    </xf>
    <xf numFmtId="0" fontId="3" fillId="0" borderId="17" xfId="0" applyFont="1" applyBorder="1"/>
    <xf numFmtId="0" fontId="3" fillId="0" borderId="18" xfId="0" applyFont="1" applyBorder="1"/>
    <xf numFmtId="0" fontId="47" fillId="0" borderId="0" xfId="11" applyFont="1" applyAlignment="1">
      <alignment horizontal="right"/>
    </xf>
    <xf numFmtId="0" fontId="46" fillId="0" borderId="13" xfId="11" applyFont="1" applyBorder="1" applyAlignment="1">
      <alignment horizontal="center" vertical="center"/>
    </xf>
    <xf numFmtId="0" fontId="46" fillId="0" borderId="14" xfId="11" applyFont="1" applyBorder="1" applyAlignment="1">
      <alignment horizontal="center" vertical="center"/>
    </xf>
    <xf numFmtId="0" fontId="3" fillId="0" borderId="0" xfId="11" applyAlignment="1">
      <alignment vertical="center"/>
    </xf>
    <xf numFmtId="0" fontId="86" fillId="0" borderId="3" xfId="0" applyFont="1" applyBorder="1"/>
    <xf numFmtId="0" fontId="85" fillId="0" borderId="0" xfId="0" applyFont="1" applyAlignment="1">
      <alignment vertical="center"/>
    </xf>
    <xf numFmtId="0" fontId="85" fillId="0" borderId="15" xfId="0" applyFont="1" applyBorder="1" applyAlignment="1">
      <alignment horizontal="center" vertical="center"/>
    </xf>
    <xf numFmtId="0" fontId="85" fillId="0" borderId="11" xfId="0" applyFont="1" applyBorder="1" applyAlignment="1">
      <alignment wrapText="1"/>
    </xf>
    <xf numFmtId="0" fontId="85" fillId="0" borderId="0" xfId="0" applyFont="1" applyAlignment="1">
      <alignment horizontal="center" vertical="center"/>
    </xf>
    <xf numFmtId="0" fontId="3" fillId="0" borderId="12" xfId="9" applyFont="1" applyBorder="1" applyAlignment="1" applyProtection="1">
      <alignment horizontal="center" vertical="center"/>
      <protection locked="0"/>
    </xf>
    <xf numFmtId="0" fontId="46" fillId="3" borderId="5" xfId="9" applyFont="1" applyFill="1" applyBorder="1" applyAlignment="1" applyProtection="1">
      <alignment horizontal="center" vertical="center" wrapText="1"/>
      <protection locked="0"/>
    </xf>
    <xf numFmtId="164" fontId="3" fillId="3" borderId="14" xfId="2" applyNumberFormat="1" applyFont="1" applyFill="1" applyBorder="1" applyAlignment="1" applyProtection="1">
      <alignment horizontal="center" vertical="center"/>
      <protection locked="0"/>
    </xf>
    <xf numFmtId="0" fontId="3" fillId="0" borderId="15" xfId="9" applyFont="1" applyBorder="1" applyAlignment="1" applyProtection="1">
      <alignment horizontal="center" vertical="center"/>
      <protection locked="0"/>
    </xf>
    <xf numFmtId="0" fontId="87" fillId="35" borderId="3" xfId="0" applyFont="1" applyFill="1" applyBorder="1" applyAlignment="1">
      <alignment horizontal="left" vertical="top" wrapText="1"/>
    </xf>
    <xf numFmtId="193" fontId="3" fillId="35" borderId="16" xfId="2" applyNumberFormat="1" applyFont="1" applyFill="1" applyBorder="1" applyAlignment="1" applyProtection="1">
      <alignment vertical="top"/>
    </xf>
    <xf numFmtId="0" fontId="3" fillId="3" borderId="7" xfId="13" applyFont="1" applyFill="1" applyBorder="1" applyAlignment="1" applyProtection="1">
      <alignment vertical="center" wrapText="1"/>
      <protection locked="0"/>
    </xf>
    <xf numFmtId="193" fontId="3" fillId="3" borderId="16" xfId="2" applyNumberFormat="1" applyFont="1" applyFill="1" applyBorder="1" applyAlignment="1" applyProtection="1">
      <alignment vertical="top"/>
      <protection locked="0"/>
    </xf>
    <xf numFmtId="0" fontId="3" fillId="3" borderId="3" xfId="13" applyFont="1" applyFill="1" applyBorder="1" applyAlignment="1" applyProtection="1">
      <alignment vertical="center" wrapText="1"/>
      <protection locked="0"/>
    </xf>
    <xf numFmtId="0" fontId="3" fillId="3" borderId="2"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xf>
    <xf numFmtId="0" fontId="3" fillId="3" borderId="7" xfId="13" applyFont="1" applyFill="1" applyBorder="1" applyAlignment="1" applyProtection="1">
      <alignment horizontal="left" vertical="center" wrapText="1"/>
      <protection locked="0"/>
    </xf>
    <xf numFmtId="193" fontId="3" fillId="3"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protection locked="0"/>
    </xf>
    <xf numFmtId="0" fontId="3" fillId="3" borderId="3" xfId="9" applyFont="1" applyFill="1" applyBorder="1" applyAlignment="1" applyProtection="1">
      <alignment horizontal="left" vertical="center" wrapText="1"/>
      <protection locked="0"/>
    </xf>
    <xf numFmtId="0" fontId="3" fillId="0" borderId="3" xfId="13" applyFont="1" applyBorder="1" applyAlignment="1" applyProtection="1">
      <alignment horizontal="left" vertical="center" wrapText="1"/>
      <protection locked="0"/>
    </xf>
    <xf numFmtId="0" fontId="3" fillId="0" borderId="0" xfId="13" applyFont="1" applyAlignment="1" applyProtection="1">
      <alignment wrapText="1"/>
      <protection locked="0"/>
    </xf>
    <xf numFmtId="1" fontId="46" fillId="35" borderId="3" xfId="2" applyNumberFormat="1" applyFont="1" applyFill="1" applyBorder="1" applyAlignment="1" applyProtection="1">
      <alignment horizontal="left" vertical="top" wrapText="1"/>
    </xf>
    <xf numFmtId="0" fontId="3" fillId="0" borderId="15" xfId="9" applyFont="1" applyBorder="1" applyAlignment="1" applyProtection="1">
      <alignment horizontal="center" vertical="center" wrapText="1"/>
      <protection locked="0"/>
    </xf>
    <xf numFmtId="0" fontId="46" fillId="3" borderId="3"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indent="2"/>
      <protection locked="0"/>
    </xf>
    <xf numFmtId="0" fontId="46" fillId="35" borderId="3" xfId="13" applyFont="1" applyFill="1" applyBorder="1" applyAlignment="1" applyProtection="1">
      <alignment vertical="center" wrapText="1"/>
      <protection locked="0"/>
    </xf>
    <xf numFmtId="0" fontId="46" fillId="35" borderId="19" xfId="13" applyFont="1" applyFill="1" applyBorder="1" applyAlignment="1" applyProtection="1">
      <alignment vertical="center" wrapText="1"/>
      <protection locked="0"/>
    </xf>
    <xf numFmtId="193" fontId="3" fillId="35" borderId="20" xfId="2" applyNumberFormat="1" applyFont="1" applyFill="1" applyBorder="1" applyAlignment="1" applyProtection="1">
      <alignment vertical="top" wrapText="1"/>
    </xf>
    <xf numFmtId="0" fontId="46" fillId="0" borderId="0" xfId="11" applyFont="1"/>
    <xf numFmtId="0" fontId="85" fillId="0" borderId="4" xfId="0" applyFont="1" applyBorder="1" applyAlignment="1">
      <alignment horizontal="center" vertical="center" wrapText="1"/>
    </xf>
    <xf numFmtId="0" fontId="85" fillId="0" borderId="55" xfId="0" applyFont="1" applyBorder="1" applyAlignment="1">
      <alignment horizontal="center" vertical="center" wrapText="1"/>
    </xf>
    <xf numFmtId="0" fontId="85" fillId="0" borderId="6" xfId="0" applyFont="1" applyBorder="1" applyAlignment="1">
      <alignment horizontal="center" vertical="center" wrapText="1"/>
    </xf>
    <xf numFmtId="167" fontId="85" fillId="0" borderId="56" xfId="0" applyNumberFormat="1" applyFont="1" applyBorder="1" applyAlignment="1">
      <alignment horizontal="center"/>
    </xf>
    <xf numFmtId="167" fontId="86" fillId="0" borderId="0" xfId="0" applyNumberFormat="1" applyFont="1" applyAlignment="1">
      <alignment horizontal="center"/>
    </xf>
    <xf numFmtId="167" fontId="85" fillId="0" borderId="54" xfId="0" applyNumberFormat="1" applyFont="1" applyBorder="1" applyAlignment="1">
      <alignment horizontal="center"/>
    </xf>
    <xf numFmtId="167" fontId="92" fillId="0" borderId="0" xfId="0" applyNumberFormat="1" applyFont="1" applyAlignment="1">
      <alignment horizontal="center"/>
    </xf>
    <xf numFmtId="167" fontId="85" fillId="0" borderId="57" xfId="0" applyNumberFormat="1" applyFont="1" applyBorder="1" applyAlignment="1">
      <alignment horizontal="center"/>
    </xf>
    <xf numFmtId="167" fontId="90" fillId="0" borderId="0" xfId="0" applyNumberFormat="1" applyFont="1" applyAlignment="1">
      <alignment horizontal="center"/>
    </xf>
    <xf numFmtId="167" fontId="85" fillId="0" borderId="58" xfId="0" applyNumberFormat="1" applyFont="1" applyBorder="1" applyAlignment="1">
      <alignment horizontal="center"/>
    </xf>
    <xf numFmtId="0" fontId="85" fillId="0" borderId="15" xfId="0" applyFont="1" applyBorder="1" applyAlignment="1">
      <alignment vertical="center"/>
    </xf>
    <xf numFmtId="193" fontId="85" fillId="0" borderId="3" xfId="0" applyNumberFormat="1" applyFont="1" applyBorder="1"/>
    <xf numFmtId="0" fontId="3" fillId="3" borderId="18" xfId="9" applyFont="1" applyFill="1" applyBorder="1" applyAlignment="1" applyProtection="1">
      <alignment horizontal="left" vertical="center"/>
      <protection locked="0"/>
    </xf>
    <xf numFmtId="0" fontId="46" fillId="3" borderId="19" xfId="16" applyFont="1" applyFill="1" applyBorder="1" applyProtection="1">
      <protection locked="0"/>
    </xf>
    <xf numFmtId="193" fontId="85" fillId="35" borderId="19" xfId="0" applyNumberFormat="1" applyFont="1" applyFill="1" applyBorder="1"/>
    <xf numFmtId="0" fontId="87" fillId="0" borderId="0" xfId="0" applyFont="1" applyAlignment="1">
      <alignment horizontal="center"/>
    </xf>
    <xf numFmtId="0" fontId="85" fillId="0" borderId="12" xfId="0" applyFont="1" applyBorder="1"/>
    <xf numFmtId="0" fontId="85" fillId="0" borderId="14" xfId="0" applyFont="1" applyBorder="1"/>
    <xf numFmtId="0" fontId="85" fillId="0" borderId="16" xfId="0" applyFont="1" applyBorder="1" applyAlignment="1">
      <alignment horizontal="center" vertical="center"/>
    </xf>
    <xf numFmtId="164" fontId="3" fillId="3" borderId="15" xfId="1" applyNumberFormat="1" applyFont="1" applyFill="1" applyBorder="1" applyAlignment="1" applyProtection="1">
      <alignment horizontal="center" vertical="center" wrapText="1"/>
      <protection locked="0"/>
    </xf>
    <xf numFmtId="164" fontId="3" fillId="3" borderId="3" xfId="1" applyNumberFormat="1" applyFont="1" applyFill="1" applyBorder="1" applyAlignment="1" applyProtection="1">
      <alignment horizontal="center" vertical="center" wrapText="1"/>
      <protection locked="0"/>
    </xf>
    <xf numFmtId="164" fontId="3" fillId="3" borderId="16" xfId="1" applyNumberFormat="1" applyFont="1" applyFill="1" applyBorder="1" applyAlignment="1" applyProtection="1">
      <alignment horizontal="center" vertical="center" wrapText="1"/>
      <protection locked="0"/>
    </xf>
    <xf numFmtId="0" fontId="3" fillId="3" borderId="15" xfId="5" applyFill="1" applyBorder="1" applyAlignment="1" applyProtection="1">
      <alignment horizontal="right" vertical="center"/>
      <protection locked="0"/>
    </xf>
    <xf numFmtId="193" fontId="85" fillId="0" borderId="15" xfId="0" applyNumberFormat="1" applyFont="1" applyBorder="1"/>
    <xf numFmtId="193" fontId="85" fillId="0" borderId="16" xfId="0" applyNumberFormat="1" applyFont="1" applyBorder="1"/>
    <xf numFmtId="193" fontId="85" fillId="35" borderId="48" xfId="0" applyNumberFormat="1" applyFont="1" applyFill="1" applyBorder="1"/>
    <xf numFmtId="0" fontId="46" fillId="3" borderId="20" xfId="16" applyFont="1" applyFill="1" applyBorder="1" applyProtection="1">
      <protection locked="0"/>
    </xf>
    <xf numFmtId="193" fontId="85" fillId="35" borderId="18" xfId="0" applyNumberFormat="1" applyFont="1" applyFill="1" applyBorder="1"/>
    <xf numFmtId="193" fontId="85" fillId="35" borderId="20" xfId="0" applyNumberFormat="1" applyFont="1" applyFill="1" applyBorder="1"/>
    <xf numFmtId="193" fontId="85" fillId="35" borderId="49" xfId="0" applyNumberFormat="1" applyFont="1" applyFill="1" applyBorder="1"/>
    <xf numFmtId="0" fontId="85" fillId="0" borderId="13" xfId="0" applyFont="1" applyBorder="1"/>
    <xf numFmtId="0" fontId="89" fillId="0" borderId="0" xfId="0" applyFont="1" applyAlignment="1">
      <alignment wrapText="1"/>
    </xf>
    <xf numFmtId="0" fontId="85" fillId="0" borderId="15" xfId="0" applyFont="1" applyBorder="1"/>
    <xf numFmtId="0" fontId="85" fillId="0" borderId="3" xfId="0" applyFont="1" applyBorder="1"/>
    <xf numFmtId="0" fontId="85" fillId="0" borderId="59" xfId="0" applyFont="1" applyBorder="1" applyAlignment="1">
      <alignment wrapText="1"/>
    </xf>
    <xf numFmtId="0" fontId="85" fillId="0" borderId="18" xfId="0" applyFont="1" applyBorder="1"/>
    <xf numFmtId="0" fontId="87" fillId="0" borderId="19" xfId="0" applyFont="1" applyBorder="1"/>
    <xf numFmtId="0" fontId="3" fillId="0" borderId="3" xfId="13" applyFont="1" applyBorder="1" applyAlignment="1" applyProtection="1">
      <alignment horizontal="center" vertical="center" wrapText="1"/>
      <protection locked="0"/>
    </xf>
    <xf numFmtId="0" fontId="46" fillId="0" borderId="22" xfId="0" applyFont="1" applyBorder="1" applyAlignment="1">
      <alignment vertical="center" wrapText="1"/>
    </xf>
    <xf numFmtId="0" fontId="91" fillId="0" borderId="3" xfId="20960" applyFont="1" applyBorder="1" applyAlignment="1">
      <alignment horizontal="center" vertical="center"/>
    </xf>
    <xf numFmtId="0" fontId="3" fillId="3" borderId="3" xfId="20960" applyFill="1" applyBorder="1" applyAlignment="1">
      <alignment horizontal="right" indent="1"/>
    </xf>
    <xf numFmtId="0" fontId="3" fillId="3" borderId="2" xfId="20960" applyFill="1" applyBorder="1" applyAlignment="1">
      <alignment horizontal="right" indent="1"/>
    </xf>
    <xf numFmtId="0" fontId="93" fillId="0" borderId="0" xfId="0" applyFont="1" applyAlignment="1">
      <alignment wrapText="1"/>
    </xf>
    <xf numFmtId="0" fontId="3" fillId="3" borderId="3" xfId="20960" applyFill="1" applyBorder="1"/>
    <xf numFmtId="0" fontId="46" fillId="0" borderId="3" xfId="0" applyFont="1" applyBorder="1" applyAlignment="1">
      <alignment horizontal="center" vertical="center" wrapText="1"/>
    </xf>
    <xf numFmtId="0" fontId="66" fillId="0" borderId="3" xfId="0" applyFont="1" applyBorder="1" applyAlignment="1">
      <alignment horizontal="left" vertical="center" wrapText="1"/>
    </xf>
    <xf numFmtId="0" fontId="3" fillId="0" borderId="19" xfId="0" applyFont="1" applyBorder="1" applyAlignment="1">
      <alignment vertical="center" wrapText="1"/>
    </xf>
    <xf numFmtId="0" fontId="3" fillId="0" borderId="12" xfId="11" applyBorder="1" applyAlignment="1">
      <alignment vertical="center"/>
    </xf>
    <xf numFmtId="0" fontId="3" fillId="0" borderId="13" xfId="11" applyBorder="1" applyAlignment="1">
      <alignment vertical="center"/>
    </xf>
    <xf numFmtId="193" fontId="87" fillId="35" borderId="19" xfId="0" applyNumberFormat="1" applyFont="1" applyFill="1" applyBorder="1" applyAlignment="1">
      <alignment horizontal="center" vertical="center"/>
    </xf>
    <xf numFmtId="0" fontId="85" fillId="0" borderId="3" xfId="0" applyFont="1" applyBorder="1" applyAlignment="1">
      <alignment wrapText="1"/>
    </xf>
    <xf numFmtId="0" fontId="87" fillId="35" borderId="3" xfId="0" applyFont="1" applyFill="1" applyBorder="1" applyAlignment="1">
      <alignment wrapText="1"/>
    </xf>
    <xf numFmtId="0" fontId="87" fillId="35" borderId="19" xfId="0" applyFont="1" applyFill="1" applyBorder="1" applyAlignment="1">
      <alignment wrapText="1"/>
    </xf>
    <xf numFmtId="0" fontId="85" fillId="0" borderId="12" xfId="0" applyFont="1" applyBorder="1" applyAlignment="1">
      <alignment horizontal="center" vertical="center"/>
    </xf>
    <xf numFmtId="193" fontId="85" fillId="35" borderId="14" xfId="0" applyNumberFormat="1" applyFont="1" applyFill="1" applyBorder="1" applyAlignment="1">
      <alignment horizontal="center" vertical="center"/>
    </xf>
    <xf numFmtId="193" fontId="85" fillId="35" borderId="16" xfId="0" applyNumberFormat="1" applyFont="1" applyFill="1" applyBorder="1" applyAlignment="1">
      <alignment horizontal="center" vertical="center" wrapText="1"/>
    </xf>
    <xf numFmtId="193" fontId="85" fillId="35" borderId="20" xfId="0" applyNumberFormat="1" applyFont="1" applyFill="1" applyBorder="1" applyAlignment="1">
      <alignment horizontal="center" vertical="center" wrapText="1"/>
    </xf>
    <xf numFmtId="0" fontId="46" fillId="0" borderId="0" xfId="11" applyFont="1" applyAlignment="1">
      <alignment horizontal="center"/>
    </xf>
    <xf numFmtId="164" fontId="3" fillId="0" borderId="3" xfId="1" applyNumberFormat="1" applyFont="1" applyFill="1" applyBorder="1" applyAlignment="1" applyProtection="1">
      <alignment horizontal="center" vertical="center" wrapText="1"/>
      <protection locked="0"/>
    </xf>
    <xf numFmtId="0" fontId="85" fillId="0" borderId="12" xfId="0" applyFont="1" applyBorder="1" applyAlignment="1">
      <alignment horizontal="center" vertical="center" wrapText="1"/>
    </xf>
    <xf numFmtId="0" fontId="85" fillId="0" borderId="13" xfId="0" applyFont="1" applyBorder="1" applyAlignment="1">
      <alignment horizontal="left" vertical="center" wrapText="1" indent="2"/>
    </xf>
    <xf numFmtId="0" fontId="94" fillId="0" borderId="0" xfId="11" applyFont="1"/>
    <xf numFmtId="0" fontId="95" fillId="0" borderId="0" xfId="11" applyFont="1" applyAlignment="1">
      <alignment horizontal="center"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0" fillId="0" borderId="0" xfId="0" applyAlignment="1">
      <alignment horizontal="center" vertical="center"/>
    </xf>
    <xf numFmtId="0" fontId="5"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wrapText="1"/>
    </xf>
    <xf numFmtId="0" fontId="7" fillId="0" borderId="3" xfId="17" applyFill="1" applyBorder="1" applyAlignment="1" applyProtection="1"/>
    <xf numFmtId="0" fontId="7" fillId="0" borderId="3" xfId="17" applyFill="1" applyBorder="1" applyAlignment="1" applyProtection="1">
      <alignment horizontal="left" vertical="center" wrapText="1"/>
    </xf>
    <xf numFmtId="0" fontId="85" fillId="0" borderId="3" xfId="0" applyFont="1" applyBorder="1" applyAlignment="1">
      <alignment horizontal="center" vertical="center" wrapText="1"/>
    </xf>
    <xf numFmtId="0" fontId="87" fillId="0" borderId="5" xfId="0" applyFont="1" applyBorder="1" applyAlignment="1">
      <alignment horizontal="center" vertical="center" wrapText="1"/>
    </xf>
    <xf numFmtId="0" fontId="3" fillId="0" borderId="16" xfId="1" applyNumberFormat="1" applyFont="1" applyFill="1" applyBorder="1" applyAlignment="1" applyProtection="1">
      <alignment horizontal="center" vertical="center" wrapText="1"/>
      <protection locked="0"/>
    </xf>
    <xf numFmtId="0" fontId="4" fillId="0" borderId="50" xfId="0" applyFont="1" applyBorder="1"/>
    <xf numFmtId="0" fontId="4" fillId="0" borderId="51" xfId="0" applyFont="1" applyBorder="1"/>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97" fillId="0" borderId="0" xfId="0" applyFont="1"/>
    <xf numFmtId="0" fontId="4" fillId="0" borderId="59" xfId="0" applyFont="1" applyBorder="1"/>
    <xf numFmtId="0" fontId="4" fillId="0" borderId="13" xfId="0" applyFont="1" applyBorder="1" applyAlignment="1">
      <alignment wrapText="1"/>
    </xf>
    <xf numFmtId="0" fontId="4" fillId="0" borderId="23" xfId="0" applyFont="1" applyBorder="1" applyAlignment="1">
      <alignment wrapText="1"/>
    </xf>
    <xf numFmtId="0" fontId="4" fillId="0" borderId="14" xfId="0" applyFont="1" applyBorder="1" applyAlignment="1">
      <alignment wrapText="1"/>
    </xf>
    <xf numFmtId="0" fontId="4" fillId="0" borderId="3" xfId="0" applyFont="1" applyBorder="1" applyAlignment="1">
      <alignment horizontal="center" vertical="center" wrapText="1"/>
    </xf>
    <xf numFmtId="193" fontId="4" fillId="0" borderId="3" xfId="0" applyNumberFormat="1" applyFont="1" applyBorder="1"/>
    <xf numFmtId="193" fontId="4" fillId="35" borderId="19" xfId="0" applyNumberFormat="1" applyFont="1" applyFill="1" applyBorder="1"/>
    <xf numFmtId="9" fontId="4" fillId="0" borderId="16" xfId="20961" applyFont="1" applyBorder="1"/>
    <xf numFmtId="9" fontId="4" fillId="35" borderId="20" xfId="20961" applyFont="1" applyFill="1" applyBorder="1"/>
    <xf numFmtId="0" fontId="87" fillId="0" borderId="0" xfId="0" applyFont="1" applyAlignment="1">
      <alignment horizontal="center" wrapText="1"/>
    </xf>
    <xf numFmtId="167" fontId="85" fillId="0" borderId="3" xfId="0" applyNumberFormat="1" applyFont="1" applyBorder="1"/>
    <xf numFmtId="167" fontId="85" fillId="35" borderId="19" xfId="0" applyNumberFormat="1" applyFont="1" applyFill="1" applyBorder="1"/>
    <xf numFmtId="0" fontId="85" fillId="0" borderId="64" xfId="0" applyFont="1" applyBorder="1" applyAlignment="1">
      <alignment vertical="center" wrapText="1"/>
    </xf>
    <xf numFmtId="193" fontId="87" fillId="35" borderId="19" xfId="0" applyNumberFormat="1" applyFont="1" applyFill="1" applyBorder="1" applyAlignment="1">
      <alignment horizontal="left" vertical="center" wrapText="1"/>
    </xf>
    <xf numFmtId="0" fontId="87" fillId="0" borderId="1" xfId="0" applyFont="1" applyBorder="1" applyAlignment="1">
      <alignment horizontal="left"/>
    </xf>
    <xf numFmtId="0" fontId="87" fillId="35" borderId="72" xfId="0" applyFont="1" applyFill="1" applyBorder="1" applyAlignment="1">
      <alignment wrapText="1"/>
    </xf>
    <xf numFmtId="0" fontId="96" fillId="0" borderId="0" xfId="0" applyFont="1" applyAlignment="1">
      <alignment wrapText="1"/>
    </xf>
    <xf numFmtId="0" fontId="3" fillId="0" borderId="0" xfId="0" applyFont="1" applyAlignment="1">
      <alignment wrapText="1"/>
    </xf>
    <xf numFmtId="0" fontId="99" fillId="3" borderId="74" xfId="0" applyFont="1" applyFill="1" applyBorder="1" applyAlignment="1">
      <alignment horizontal="left"/>
    </xf>
    <xf numFmtId="0" fontId="99" fillId="3" borderId="75" xfId="0" applyFont="1" applyFill="1" applyBorder="1" applyAlignment="1">
      <alignment horizontal="left"/>
    </xf>
    <xf numFmtId="0" fontId="5" fillId="3" borderId="78" xfId="0" applyFont="1" applyFill="1" applyBorder="1" applyAlignment="1">
      <alignment vertical="center"/>
    </xf>
    <xf numFmtId="0" fontId="4" fillId="3" borderId="79" xfId="0" applyFont="1" applyFill="1" applyBorder="1" applyAlignment="1">
      <alignment vertical="center"/>
    </xf>
    <xf numFmtId="0" fontId="4" fillId="3" borderId="80" xfId="0" applyFont="1" applyFill="1" applyBorder="1" applyAlignment="1">
      <alignment vertical="center"/>
    </xf>
    <xf numFmtId="0" fontId="4" fillId="0" borderId="63" xfId="0" applyFont="1" applyBorder="1" applyAlignment="1">
      <alignment horizontal="center" vertical="center"/>
    </xf>
    <xf numFmtId="0" fontId="4" fillId="0" borderId="7" xfId="0" applyFont="1" applyBorder="1" applyAlignment="1">
      <alignment vertical="center"/>
    </xf>
    <xf numFmtId="169" fontId="10" fillId="36" borderId="0" xfId="20"/>
    <xf numFmtId="0" fontId="4" fillId="0" borderId="81" xfId="0" applyFont="1" applyBorder="1" applyAlignment="1">
      <alignment vertical="center"/>
    </xf>
    <xf numFmtId="0" fontId="4" fillId="0" borderId="15" xfId="0" applyFont="1" applyBorder="1" applyAlignment="1">
      <alignment horizontal="center" vertical="center"/>
    </xf>
    <xf numFmtId="0" fontId="4" fillId="0" borderId="76" xfId="0" applyFont="1" applyBorder="1" applyAlignment="1">
      <alignment vertical="center"/>
    </xf>
    <xf numFmtId="0" fontId="5" fillId="0" borderId="76" xfId="0" applyFont="1" applyBorder="1" applyAlignment="1">
      <alignment vertical="center"/>
    </xf>
    <xf numFmtId="0" fontId="4" fillId="0" borderId="18" xfId="0" applyFont="1" applyBorder="1" applyAlignment="1">
      <alignment horizontal="center" vertical="center"/>
    </xf>
    <xf numFmtId="0" fontId="5" fillId="0" borderId="19" xfId="0" applyFont="1" applyBorder="1" applyAlignment="1">
      <alignment vertical="center"/>
    </xf>
    <xf numFmtId="0" fontId="4" fillId="3" borderId="59" xfId="0" applyFont="1" applyFill="1" applyBorder="1" applyAlignment="1">
      <alignment horizontal="center" vertical="center"/>
    </xf>
    <xf numFmtId="0" fontId="4" fillId="3" borderId="0" xfId="0" applyFont="1" applyFill="1" applyAlignment="1">
      <alignment vertical="center"/>
    </xf>
    <xf numFmtId="0" fontId="4" fillId="0" borderId="12" xfId="0" applyFont="1" applyBorder="1" applyAlignment="1">
      <alignment horizontal="center" vertical="center"/>
    </xf>
    <xf numFmtId="0" fontId="4" fillId="0" borderId="13" xfId="0" applyFont="1" applyBorder="1" applyAlignment="1">
      <alignment vertical="center"/>
    </xf>
    <xf numFmtId="169" fontId="10" fillId="36" borderId="51" xfId="20" applyBorder="1"/>
    <xf numFmtId="0" fontId="4" fillId="0" borderId="23" xfId="0" applyFont="1" applyBorder="1" applyAlignment="1">
      <alignment vertical="center"/>
    </xf>
    <xf numFmtId="0" fontId="4" fillId="0" borderId="82" xfId="0" applyFont="1" applyBorder="1" applyAlignment="1">
      <alignment horizontal="center" vertical="center"/>
    </xf>
    <xf numFmtId="0" fontId="4" fillId="0" borderId="83" xfId="0" applyFont="1" applyBorder="1" applyAlignment="1">
      <alignment vertical="center"/>
    </xf>
    <xf numFmtId="169" fontId="10" fillId="36" borderId="21" xfId="20" applyBorder="1"/>
    <xf numFmtId="169" fontId="10" fillId="36" borderId="84" xfId="20" applyBorder="1"/>
    <xf numFmtId="169" fontId="10" fillId="36" borderId="22" xfId="20" applyBorder="1"/>
    <xf numFmtId="0" fontId="4" fillId="0" borderId="85" xfId="0" applyFont="1" applyBorder="1" applyAlignment="1">
      <alignment horizontal="center" vertical="center"/>
    </xf>
    <xf numFmtId="0" fontId="4" fillId="0" borderId="86" xfId="0" applyFont="1" applyBorder="1" applyAlignment="1">
      <alignment vertical="center"/>
    </xf>
    <xf numFmtId="169" fontId="10" fillId="36" borderId="27" xfId="20" applyBorder="1"/>
    <xf numFmtId="0" fontId="5" fillId="0" borderId="0" xfId="0" applyFont="1" applyAlignment="1">
      <alignment horizontal="center"/>
    </xf>
    <xf numFmtId="0" fontId="87" fillId="0" borderId="76" xfId="0" applyFont="1" applyBorder="1" applyAlignment="1">
      <alignment horizontal="center" vertical="center" wrapText="1"/>
    </xf>
    <xf numFmtId="0" fontId="87" fillId="0" borderId="77" xfId="0" applyFont="1" applyBorder="1" applyAlignment="1">
      <alignment horizontal="center" vertical="center" wrapText="1"/>
    </xf>
    <xf numFmtId="0" fontId="5" fillId="35" borderId="13" xfId="0" applyFont="1" applyFill="1" applyBorder="1" applyAlignment="1">
      <alignment horizontal="center" vertical="center" wrapText="1"/>
    </xf>
    <xf numFmtId="0" fontId="5" fillId="35" borderId="14" xfId="0" applyFont="1" applyFill="1" applyBorder="1" applyAlignment="1">
      <alignment horizontal="center" vertical="center" wrapText="1"/>
    </xf>
    <xf numFmtId="0" fontId="5" fillId="35" borderId="15" xfId="0" applyFont="1" applyFill="1" applyBorder="1" applyAlignment="1">
      <alignment horizontal="left" vertical="center" wrapText="1"/>
    </xf>
    <xf numFmtId="0" fontId="5" fillId="35" borderId="77" xfId="0" applyFont="1" applyFill="1" applyBorder="1" applyAlignment="1">
      <alignment horizontal="left" vertical="center" wrapText="1"/>
    </xf>
    <xf numFmtId="0" fontId="4" fillId="0" borderId="15" xfId="0" applyFont="1" applyBorder="1" applyAlignment="1">
      <alignment horizontal="right" vertical="center" wrapText="1"/>
    </xf>
    <xf numFmtId="0" fontId="100" fillId="0" borderId="15" xfId="0" applyFont="1" applyBorder="1" applyAlignment="1">
      <alignment horizontal="right" vertical="center" wrapText="1"/>
    </xf>
    <xf numFmtId="0" fontId="5" fillId="0" borderId="15" xfId="0" applyFont="1" applyBorder="1" applyAlignment="1">
      <alignment horizontal="left" vertical="center" wrapText="1"/>
    </xf>
    <xf numFmtId="0" fontId="5" fillId="0" borderId="0" xfId="20962" applyFont="1" applyAlignment="1" applyProtection="1">
      <alignment horizontal="left" vertical="center"/>
      <protection locked="0"/>
    </xf>
    <xf numFmtId="0" fontId="4" fillId="0" borderId="0" xfId="0" applyFont="1" applyAlignment="1">
      <alignment horizontal="left" vertical="center"/>
    </xf>
    <xf numFmtId="0" fontId="100" fillId="0" borderId="0" xfId="0" applyFont="1" applyAlignment="1">
      <alignment horizontal="left" vertical="center"/>
    </xf>
    <xf numFmtId="49" fontId="101" fillId="0" borderId="18" xfId="5" applyNumberFormat="1" applyFont="1" applyBorder="1" applyAlignment="1" applyProtection="1">
      <alignment horizontal="left" vertical="center"/>
      <protection locked="0"/>
    </xf>
    <xf numFmtId="0" fontId="102" fillId="0" borderId="19" xfId="9" applyFont="1" applyBorder="1" applyAlignment="1" applyProtection="1">
      <alignment horizontal="left" vertical="center" wrapText="1"/>
      <protection locked="0"/>
    </xf>
    <xf numFmtId="0" fontId="85" fillId="0" borderId="76" xfId="0" applyFont="1" applyBorder="1" applyAlignment="1">
      <alignment vertical="center" wrapText="1"/>
    </xf>
    <xf numFmtId="14" fontId="3" fillId="3" borderId="76" xfId="8" quotePrefix="1" applyNumberFormat="1" applyFont="1" applyFill="1" applyBorder="1" applyAlignment="1" applyProtection="1">
      <alignment horizontal="left"/>
      <protection locked="0"/>
    </xf>
    <xf numFmtId="0" fontId="7" fillId="0" borderId="76" xfId="17" applyFill="1" applyBorder="1" applyAlignment="1" applyProtection="1"/>
    <xf numFmtId="49" fontId="85" fillId="0" borderId="76" xfId="0" applyNumberFormat="1" applyFont="1" applyBorder="1" applyAlignment="1">
      <alignment horizontal="right"/>
    </xf>
    <xf numFmtId="0" fontId="3" fillId="3" borderId="3" xfId="20960" applyFill="1" applyBorder="1" applyAlignment="1">
      <alignment horizontal="left" wrapText="1"/>
    </xf>
    <xf numFmtId="0" fontId="85" fillId="0" borderId="3" xfId="20960" applyFont="1" applyBorder="1" applyAlignment="1">
      <alignment horizontal="left" wrapText="1"/>
    </xf>
    <xf numFmtId="0" fontId="3" fillId="0" borderId="3" xfId="20960" applyBorder="1" applyAlignment="1">
      <alignment horizontal="left" wrapText="1"/>
    </xf>
    <xf numFmtId="0" fontId="3" fillId="0" borderId="2" xfId="20960" applyBorder="1" applyAlignment="1">
      <alignment horizontal="left" wrapText="1"/>
    </xf>
    <xf numFmtId="0" fontId="0" fillId="0" borderId="0" xfId="0" applyAlignment="1">
      <alignment wrapText="1"/>
    </xf>
    <xf numFmtId="0" fontId="100" fillId="0" borderId="91" xfId="0" applyFont="1" applyBorder="1" applyAlignment="1">
      <alignment horizontal="left" vertical="center" wrapText="1"/>
    </xf>
    <xf numFmtId="10" fontId="96" fillId="0" borderId="91" xfId="20961" applyNumberFormat="1" applyFont="1" applyFill="1" applyBorder="1" applyAlignment="1">
      <alignment horizontal="left" vertical="center" wrapText="1"/>
    </xf>
    <xf numFmtId="1" fontId="4" fillId="0" borderId="77" xfId="0" applyNumberFormat="1" applyFont="1" applyBorder="1" applyAlignment="1">
      <alignment horizontal="right" vertical="center" wrapText="1"/>
    </xf>
    <xf numFmtId="10" fontId="100" fillId="0" borderId="91" xfId="20961" applyNumberFormat="1" applyFont="1" applyFill="1" applyBorder="1" applyAlignment="1">
      <alignment horizontal="left" vertical="center" wrapText="1"/>
    </xf>
    <xf numFmtId="10" fontId="5" fillId="35" borderId="91" xfId="0" applyNumberFormat="1" applyFont="1" applyFill="1" applyBorder="1" applyAlignment="1">
      <alignment horizontal="center" vertical="center" wrapText="1"/>
    </xf>
    <xf numFmtId="0" fontId="5" fillId="35" borderId="91" xfId="0" applyFont="1" applyFill="1" applyBorder="1" applyAlignment="1">
      <alignment horizontal="left" vertical="center" wrapText="1"/>
    </xf>
    <xf numFmtId="0" fontId="4" fillId="0" borderId="91" xfId="0" applyFont="1" applyBorder="1" applyAlignment="1">
      <alignment horizontal="left" vertical="center" wrapText="1"/>
    </xf>
    <xf numFmtId="0" fontId="5" fillId="35" borderId="77" xfId="0" applyFont="1" applyFill="1" applyBorder="1" applyAlignment="1">
      <alignment horizontal="center" vertical="center" wrapText="1"/>
    </xf>
    <xf numFmtId="0" fontId="5" fillId="35" borderId="78" xfId="0" applyFont="1" applyFill="1" applyBorder="1" applyAlignment="1">
      <alignment vertical="center" wrapText="1"/>
    </xf>
    <xf numFmtId="0" fontId="5" fillId="35" borderId="90" xfId="0" applyFont="1" applyFill="1" applyBorder="1" applyAlignment="1">
      <alignment vertical="center" wrapText="1"/>
    </xf>
    <xf numFmtId="0" fontId="5" fillId="35" borderId="65" xfId="0" applyFont="1" applyFill="1" applyBorder="1" applyAlignment="1">
      <alignment vertical="center" wrapText="1"/>
    </xf>
    <xf numFmtId="0" fontId="5" fillId="35" borderId="26" xfId="0" applyFont="1" applyFill="1" applyBorder="1" applyAlignment="1">
      <alignment vertical="center" wrapText="1"/>
    </xf>
    <xf numFmtId="0" fontId="85" fillId="0" borderId="91" xfId="0" applyFont="1" applyBorder="1"/>
    <xf numFmtId="0" fontId="7" fillId="0" borderId="91" xfId="17" applyFill="1" applyBorder="1" applyAlignment="1" applyProtection="1">
      <alignment horizontal="left" vertical="center"/>
    </xf>
    <xf numFmtId="0" fontId="7" fillId="0" borderId="91" xfId="17" applyBorder="1" applyAlignment="1" applyProtection="1"/>
    <xf numFmtId="0" fontId="7" fillId="0" borderId="91" xfId="17" applyFill="1" applyBorder="1" applyAlignment="1" applyProtection="1">
      <alignment horizontal="left" vertical="center" wrapText="1"/>
    </xf>
    <xf numFmtId="0" fontId="7" fillId="0" borderId="91" xfId="17" applyFill="1" applyBorder="1" applyAlignment="1" applyProtection="1"/>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6" xfId="0" applyFont="1" applyBorder="1" applyAlignment="1">
      <alignment horizontal="center" vertical="center" wrapText="1"/>
    </xf>
    <xf numFmtId="3" fontId="103" fillId="35" borderId="91" xfId="0" applyNumberFormat="1" applyFont="1" applyFill="1" applyBorder="1" applyAlignment="1">
      <alignment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14" fontId="3" fillId="0" borderId="0" xfId="0" applyNumberFormat="1" applyFont="1"/>
    <xf numFmtId="169" fontId="3" fillId="36" borderId="0" xfId="20" applyFont="1"/>
    <xf numFmtId="169" fontId="3" fillId="36" borderId="88" xfId="20" applyFont="1" applyBorder="1"/>
    <xf numFmtId="0" fontId="3" fillId="2" borderId="15" xfId="0" applyFont="1" applyFill="1" applyBorder="1" applyAlignment="1">
      <alignment horizontal="right" vertical="center"/>
    </xf>
    <xf numFmtId="0" fontId="46" fillId="0" borderId="15" xfId="0" applyFont="1" applyBorder="1" applyAlignment="1">
      <alignment horizontal="center" vertical="center" wrapText="1"/>
    </xf>
    <xf numFmtId="0" fontId="3" fillId="2" borderId="18" xfId="0" applyFont="1" applyFill="1" applyBorder="1" applyAlignment="1">
      <alignment horizontal="right" vertical="center"/>
    </xf>
    <xf numFmtId="0" fontId="5" fillId="0" borderId="0" xfId="0" applyFont="1" applyAlignment="1">
      <alignment horizontal="center" wrapText="1"/>
    </xf>
    <xf numFmtId="0" fontId="4" fillId="3" borderId="50" xfId="0" applyFont="1" applyFill="1" applyBorder="1"/>
    <xf numFmtId="0" fontId="4" fillId="3" borderId="92" xfId="0" applyFont="1" applyFill="1" applyBorder="1" applyAlignment="1">
      <alignment wrapText="1"/>
    </xf>
    <xf numFmtId="0" fontId="4" fillId="3" borderId="93" xfId="0" applyFont="1" applyFill="1" applyBorder="1"/>
    <xf numFmtId="0" fontId="5" fillId="3" borderId="71" xfId="0" applyFont="1" applyFill="1" applyBorder="1" applyAlignment="1">
      <alignment horizontal="center" wrapText="1"/>
    </xf>
    <xf numFmtId="0" fontId="4" fillId="0" borderId="91" xfId="0" applyFont="1" applyBorder="1" applyAlignment="1">
      <alignment horizontal="center"/>
    </xf>
    <xf numFmtId="0" fontId="4" fillId="3" borderId="59"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88" xfId="0" applyFont="1" applyFill="1" applyBorder="1" applyAlignment="1">
      <alignment horizontal="center" vertical="center" wrapText="1"/>
    </xf>
    <xf numFmtId="0" fontId="4" fillId="0" borderId="15" xfId="0" applyFont="1" applyBorder="1"/>
    <xf numFmtId="0" fontId="4" fillId="0" borderId="91" xfId="0" applyFont="1" applyBorder="1" applyAlignment="1">
      <alignment wrapText="1"/>
    </xf>
    <xf numFmtId="164" fontId="4" fillId="0" borderId="91" xfId="7" applyNumberFormat="1" applyFont="1" applyBorder="1"/>
    <xf numFmtId="0" fontId="99" fillId="0" borderId="91" xfId="0" applyFont="1" applyBorder="1" applyAlignment="1">
      <alignment horizontal="left" wrapText="1" indent="2"/>
    </xf>
    <xf numFmtId="169" fontId="10" fillId="36" borderId="91" xfId="20" applyBorder="1"/>
    <xf numFmtId="0" fontId="5" fillId="0" borderId="15" xfId="0" applyFont="1" applyBorder="1"/>
    <xf numFmtId="0" fontId="5" fillId="0" borderId="91" xfId="0" applyFont="1" applyBorder="1" applyAlignment="1">
      <alignment wrapText="1"/>
    </xf>
    <xf numFmtId="164" fontId="5" fillId="0" borderId="77" xfId="7" applyNumberFormat="1" applyFont="1" applyBorder="1"/>
    <xf numFmtId="0" fontId="108" fillId="3" borderId="59" xfId="0" applyFont="1" applyFill="1" applyBorder="1" applyAlignment="1">
      <alignment horizontal="left"/>
    </xf>
    <xf numFmtId="0" fontId="108" fillId="3" borderId="0" xfId="0" applyFont="1" applyFill="1" applyAlignment="1">
      <alignment horizontal="center"/>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8" xfId="7" applyNumberFormat="1" applyFont="1" applyFill="1" applyBorder="1"/>
    <xf numFmtId="164" fontId="4" fillId="0" borderId="91" xfId="7" applyNumberFormat="1" applyFont="1" applyFill="1" applyBorder="1"/>
    <xf numFmtId="0" fontId="99" fillId="0" borderId="91"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8" xfId="0" applyFont="1" applyFill="1" applyBorder="1"/>
    <xf numFmtId="0" fontId="5" fillId="0" borderId="18" xfId="0" applyFont="1" applyBorder="1"/>
    <xf numFmtId="0" fontId="5" fillId="0" borderId="19" xfId="0" applyFont="1" applyBorder="1" applyAlignment="1">
      <alignment wrapText="1"/>
    </xf>
    <xf numFmtId="10" fontId="5" fillId="0" borderId="20" xfId="20961" applyNumberFormat="1" applyFont="1" applyBorder="1"/>
    <xf numFmtId="0" fontId="3" fillId="2" borderId="82" xfId="0" applyFont="1" applyFill="1" applyBorder="1" applyAlignment="1">
      <alignment horizontal="right" vertical="center"/>
    </xf>
    <xf numFmtId="0" fontId="3" fillId="0" borderId="89" xfId="0" applyFont="1" applyBorder="1" applyAlignment="1">
      <alignment vertical="center" wrapText="1"/>
    </xf>
    <xf numFmtId="0" fontId="109" fillId="0" borderId="0" xfId="11" applyFont="1"/>
    <xf numFmtId="0" fontId="111" fillId="0" borderId="0" xfId="11" applyFont="1"/>
    <xf numFmtId="0" fontId="110" fillId="0" borderId="0" xfId="0" applyFont="1"/>
    <xf numFmtId="0" fontId="112" fillId="0" borderId="64" xfId="0" applyFont="1" applyBorder="1" applyAlignment="1">
      <alignment horizontal="left" vertical="center" wrapText="1"/>
    </xf>
    <xf numFmtId="0" fontId="7" fillId="0" borderId="104" xfId="17" applyBorder="1" applyAlignment="1" applyProtection="1"/>
    <xf numFmtId="0" fontId="110" fillId="0" borderId="0" xfId="0" applyFont="1" applyAlignment="1">
      <alignment horizontal="left" vertical="top" wrapText="1"/>
    </xf>
    <xf numFmtId="0" fontId="0" fillId="0" borderId="104" xfId="0" applyBorder="1"/>
    <xf numFmtId="0" fontId="3" fillId="0" borderId="104" xfId="0" applyFont="1" applyBorder="1" applyAlignment="1">
      <alignment horizontal="center" vertical="center" wrapText="1"/>
    </xf>
    <xf numFmtId="0" fontId="108" fillId="0" borderId="104" xfId="0" applyFont="1" applyBorder="1" applyAlignment="1">
      <alignment horizontal="center" vertical="center"/>
    </xf>
    <xf numFmtId="0" fontId="0" fillId="0" borderId="104" xfId="0" applyBorder="1" applyAlignment="1">
      <alignment horizontal="center"/>
    </xf>
    <xf numFmtId="0" fontId="121" fillId="3" borderId="104" xfId="20965" applyFont="1" applyFill="1" applyBorder="1" applyAlignment="1">
      <alignment horizontal="left" vertical="center" wrapText="1"/>
    </xf>
    <xf numFmtId="0" fontId="122" fillId="0" borderId="104" xfId="20965" applyFont="1" applyBorder="1" applyAlignment="1">
      <alignment horizontal="left" vertical="center" wrapText="1" indent="1"/>
    </xf>
    <xf numFmtId="0" fontId="123" fillId="3" borderId="114" xfId="0" applyFont="1" applyFill="1" applyBorder="1" applyAlignment="1">
      <alignment horizontal="left" vertical="center" wrapText="1"/>
    </xf>
    <xf numFmtId="0" fontId="122" fillId="3" borderId="104" xfId="20965" applyFont="1" applyFill="1" applyBorder="1" applyAlignment="1">
      <alignment horizontal="left" vertical="center" wrapText="1" indent="1"/>
    </xf>
    <xf numFmtId="0" fontId="121" fillId="0" borderId="114" xfId="0" applyFont="1" applyBorder="1" applyAlignment="1">
      <alignment horizontal="left" vertical="center" wrapText="1"/>
    </xf>
    <xf numFmtId="0" fontId="123" fillId="0" borderId="114" xfId="0" applyFont="1" applyBorder="1" applyAlignment="1">
      <alignment horizontal="left" vertical="center" wrapText="1"/>
    </xf>
    <xf numFmtId="0" fontId="123" fillId="0" borderId="114" xfId="0" applyFont="1" applyBorder="1" applyAlignment="1">
      <alignment vertical="center" wrapText="1"/>
    </xf>
    <xf numFmtId="0" fontId="124" fillId="0" borderId="114" xfId="0" applyFont="1" applyBorder="1" applyAlignment="1">
      <alignment horizontal="left" vertical="center" wrapText="1" indent="1"/>
    </xf>
    <xf numFmtId="0" fontId="124" fillId="3" borderId="114" xfId="0" applyFont="1" applyFill="1" applyBorder="1" applyAlignment="1">
      <alignment horizontal="left" vertical="center" wrapText="1" indent="1"/>
    </xf>
    <xf numFmtId="0" fontId="123" fillId="3" borderId="115" xfId="0" applyFont="1" applyFill="1" applyBorder="1" applyAlignment="1">
      <alignment horizontal="left" vertical="center" wrapText="1"/>
    </xf>
    <xf numFmtId="0" fontId="124" fillId="0" borderId="104" xfId="20965" applyFont="1" applyBorder="1" applyAlignment="1">
      <alignment horizontal="left" vertical="center" wrapText="1" indent="1"/>
    </xf>
    <xf numFmtId="0" fontId="123" fillId="0" borderId="104" xfId="0" applyFont="1" applyBorder="1" applyAlignment="1">
      <alignment horizontal="left" vertical="center" wrapText="1"/>
    </xf>
    <xf numFmtId="0" fontId="125" fillId="0" borderId="104" xfId="20965" applyFont="1" applyBorder="1" applyAlignment="1">
      <alignment horizontal="center" vertical="center" wrapText="1"/>
    </xf>
    <xf numFmtId="0" fontId="123" fillId="3" borderId="116" xfId="0" applyFont="1" applyFill="1" applyBorder="1" applyAlignment="1">
      <alignment horizontal="left" vertical="center" wrapText="1"/>
    </xf>
    <xf numFmtId="0" fontId="0" fillId="0" borderId="117" xfId="0" applyBorder="1"/>
    <xf numFmtId="0" fontId="0" fillId="0" borderId="117" xfId="0" applyBorder="1" applyAlignment="1">
      <alignment horizontal="center"/>
    </xf>
    <xf numFmtId="0" fontId="122" fillId="3" borderId="117" xfId="20965" applyFont="1" applyFill="1" applyBorder="1" applyAlignment="1">
      <alignment horizontal="left" vertical="center" wrapText="1" indent="1"/>
    </xf>
    <xf numFmtId="0" fontId="122" fillId="3" borderId="114" xfId="0" applyFont="1" applyFill="1" applyBorder="1" applyAlignment="1">
      <alignment horizontal="left" vertical="center" wrapText="1" indent="1"/>
    </xf>
    <xf numFmtId="0" fontId="122" fillId="0" borderId="117" xfId="20965" applyFont="1" applyBorder="1" applyAlignment="1">
      <alignment horizontal="left" vertical="center" wrapText="1" indent="1"/>
    </xf>
    <xf numFmtId="0" fontId="122" fillId="0" borderId="114" xfId="0" applyFont="1" applyBorder="1" applyAlignment="1">
      <alignment horizontal="left" vertical="center" wrapText="1" indent="1"/>
    </xf>
    <xf numFmtId="0" fontId="122" fillId="0" borderId="115" xfId="0" applyFont="1" applyBorder="1" applyAlignment="1">
      <alignment horizontal="left" vertical="center" wrapText="1" indent="1"/>
    </xf>
    <xf numFmtId="0" fontId="123" fillId="0" borderId="117" xfId="20965" applyFont="1" applyBorder="1" applyAlignment="1">
      <alignment horizontal="left" vertical="center" wrapText="1"/>
    </xf>
    <xf numFmtId="0" fontId="123" fillId="0" borderId="117" xfId="0" applyFont="1" applyBorder="1" applyAlignment="1">
      <alignment vertical="center" wrapText="1"/>
    </xf>
    <xf numFmtId="0" fontId="125" fillId="0" borderId="117" xfId="20965" applyFont="1" applyBorder="1" applyAlignment="1">
      <alignment horizontal="center" vertical="center" wrapText="1"/>
    </xf>
    <xf numFmtId="0" fontId="123" fillId="3" borderId="117" xfId="20965" applyFont="1" applyFill="1" applyBorder="1" applyAlignment="1">
      <alignment horizontal="left" vertical="center" wrapText="1"/>
    </xf>
    <xf numFmtId="0" fontId="126" fillId="0" borderId="0" xfId="0" applyFont="1" applyAlignment="1">
      <alignment horizontal="justify"/>
    </xf>
    <xf numFmtId="0" fontId="123" fillId="0" borderId="117"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3" fillId="0" borderId="117" xfId="0" applyFont="1" applyBorder="1" applyAlignment="1">
      <alignment horizontal="center" vertical="center" wrapText="1"/>
    </xf>
    <xf numFmtId="0" fontId="0" fillId="0" borderId="117" xfId="0" applyBorder="1" applyAlignment="1">
      <alignment horizontal="center" vertical="center"/>
    </xf>
    <xf numFmtId="0" fontId="123" fillId="0" borderId="122" xfId="0" applyFont="1" applyBorder="1" applyAlignment="1">
      <alignment horizontal="justify" vertical="center" wrapText="1"/>
    </xf>
    <xf numFmtId="0" fontId="123" fillId="0" borderId="114" xfId="0" applyFont="1" applyBorder="1" applyAlignment="1">
      <alignment horizontal="justify" vertical="center" wrapText="1"/>
    </xf>
    <xf numFmtId="0" fontId="121" fillId="0" borderId="114" xfId="0" applyFont="1" applyBorder="1" applyAlignment="1">
      <alignment horizontal="justify" vertical="center" wrapText="1"/>
    </xf>
    <xf numFmtId="0" fontId="123" fillId="3" borderId="114" xfId="0" applyFont="1" applyFill="1" applyBorder="1" applyAlignment="1">
      <alignment horizontal="justify" vertical="center" wrapText="1"/>
    </xf>
    <xf numFmtId="0" fontId="123" fillId="0" borderId="115" xfId="0" applyFont="1" applyBorder="1" applyAlignment="1">
      <alignment horizontal="justify" vertical="center" wrapText="1"/>
    </xf>
    <xf numFmtId="0" fontId="123" fillId="0" borderId="116" xfId="0" applyFont="1" applyBorder="1" applyAlignment="1">
      <alignment horizontal="justify" vertical="center" wrapText="1"/>
    </xf>
    <xf numFmtId="0" fontId="121" fillId="0" borderId="114" xfId="0" applyFont="1" applyBorder="1" applyAlignment="1">
      <alignment vertical="center" wrapText="1"/>
    </xf>
    <xf numFmtId="0" fontId="122" fillId="0" borderId="114" xfId="0" applyFont="1" applyBorder="1" applyAlignment="1">
      <alignment horizontal="left" vertical="center" wrapText="1"/>
    </xf>
    <xf numFmtId="0" fontId="123" fillId="0" borderId="123" xfId="0" applyFont="1" applyBorder="1" applyAlignment="1">
      <alignment vertical="center" wrapText="1"/>
    </xf>
    <xf numFmtId="0" fontId="123" fillId="3" borderId="114" xfId="0" applyFont="1" applyFill="1" applyBorder="1" applyAlignment="1">
      <alignment vertical="center" wrapText="1"/>
    </xf>
    <xf numFmtId="0" fontId="104" fillId="0" borderId="120" xfId="0" applyFont="1" applyBorder="1" applyAlignment="1">
      <alignment vertical="center" wrapText="1"/>
    </xf>
    <xf numFmtId="193" fontId="94" fillId="0" borderId="117" xfId="0" applyNumberFormat="1" applyFont="1" applyBorder="1" applyAlignment="1">
      <alignment horizontal="right"/>
    </xf>
    <xf numFmtId="0" fontId="3" fillId="0" borderId="120" xfId="0" applyFont="1" applyBorder="1" applyAlignment="1">
      <alignment horizontal="left" vertical="center" wrapText="1" indent="4"/>
    </xf>
    <xf numFmtId="0" fontId="46" fillId="0" borderId="120" xfId="0" applyFont="1" applyBorder="1" applyAlignment="1">
      <alignment vertical="center" wrapText="1"/>
    </xf>
    <xf numFmtId="0" fontId="3" fillId="0" borderId="117" xfId="0" applyFont="1" applyBorder="1" applyAlignment="1" applyProtection="1">
      <alignment horizontal="left" vertical="center" indent="11"/>
      <protection locked="0"/>
    </xf>
    <xf numFmtId="0" fontId="47" fillId="0" borderId="117" xfId="0" applyFont="1" applyBorder="1" applyAlignment="1" applyProtection="1">
      <alignment horizontal="left" vertical="center" indent="17"/>
      <protection locked="0"/>
    </xf>
    <xf numFmtId="0" fontId="108" fillId="0" borderId="117" xfId="0" applyFont="1" applyBorder="1" applyAlignment="1">
      <alignment vertical="center"/>
    </xf>
    <xf numFmtId="0" fontId="95" fillId="0" borderId="117" xfId="0" applyFont="1" applyBorder="1" applyAlignment="1">
      <alignment vertical="center" wrapText="1"/>
    </xf>
    <xf numFmtId="0" fontId="96" fillId="0" borderId="120" xfId="0" applyFont="1" applyBorder="1" applyAlignment="1">
      <alignment horizontal="left" vertical="center" wrapText="1"/>
    </xf>
    <xf numFmtId="0" fontId="3" fillId="0" borderId="120" xfId="0" applyFont="1" applyBorder="1" applyAlignment="1">
      <alignment horizontal="left" vertical="center" wrapText="1"/>
    </xf>
    <xf numFmtId="193" fontId="94" fillId="0" borderId="0" xfId="0" applyNumberFormat="1" applyFont="1" applyAlignment="1">
      <alignment horizontal="right"/>
    </xf>
    <xf numFmtId="43" fontId="85" fillId="0" borderId="76" xfId="7" applyFont="1" applyFill="1" applyBorder="1" applyAlignment="1">
      <alignment horizontal="center" vertical="center"/>
    </xf>
    <xf numFmtId="0" fontId="122" fillId="3" borderId="115" xfId="0" applyFont="1" applyFill="1" applyBorder="1" applyAlignment="1">
      <alignment horizontal="left" vertical="center" wrapText="1" indent="1"/>
    </xf>
    <xf numFmtId="0" fontId="122" fillId="3" borderId="117" xfId="0" applyFont="1" applyFill="1" applyBorder="1" applyAlignment="1">
      <alignment horizontal="left" vertical="center" wrapText="1" indent="1"/>
    </xf>
    <xf numFmtId="167" fontId="85" fillId="0" borderId="117" xfId="0" applyNumberFormat="1" applyFont="1" applyBorder="1" applyAlignment="1">
      <alignment horizontal="center"/>
    </xf>
    <xf numFmtId="0" fontId="85" fillId="0" borderId="117" xfId="0" applyFont="1" applyBorder="1"/>
    <xf numFmtId="0" fontId="122" fillId="0" borderId="117" xfId="0" applyFont="1" applyBorder="1" applyAlignment="1">
      <alignment horizontal="left" vertical="center" wrapText="1" indent="1"/>
    </xf>
    <xf numFmtId="0" fontId="123" fillId="3" borderId="117" xfId="0" applyFont="1" applyFill="1" applyBorder="1" applyAlignment="1">
      <alignment horizontal="left" vertical="center" wrapText="1"/>
    </xf>
    <xf numFmtId="0" fontId="124" fillId="3" borderId="117" xfId="0" applyFont="1" applyFill="1" applyBorder="1" applyAlignment="1">
      <alignment horizontal="left" vertical="center" wrapText="1" indent="1"/>
    </xf>
    <xf numFmtId="0" fontId="126" fillId="0" borderId="117" xfId="0" applyFont="1" applyBorder="1" applyAlignment="1">
      <alignment horizontal="justify"/>
    </xf>
    <xf numFmtId="167" fontId="87" fillId="0" borderId="117" xfId="0" applyNumberFormat="1" applyFont="1" applyBorder="1" applyAlignment="1">
      <alignment horizontal="center"/>
    </xf>
    <xf numFmtId="167" fontId="87" fillId="0" borderId="52" xfId="0" applyNumberFormat="1" applyFont="1" applyBorder="1" applyAlignment="1">
      <alignment horizontal="center"/>
    </xf>
    <xf numFmtId="167" fontId="88" fillId="0" borderId="54" xfId="0" applyNumberFormat="1" applyFont="1" applyBorder="1" applyAlignment="1">
      <alignment horizontal="center"/>
    </xf>
    <xf numFmtId="167" fontId="47" fillId="0" borderId="54" xfId="0" applyNumberFormat="1" applyFont="1" applyBorder="1" applyAlignment="1">
      <alignment horizontal="center"/>
    </xf>
    <xf numFmtId="193" fontId="85" fillId="0" borderId="28" xfId="0" applyNumberFormat="1" applyFont="1" applyBorder="1" applyAlignment="1">
      <alignment horizontal="center" vertical="center"/>
    </xf>
    <xf numFmtId="0" fontId="113" fillId="0" borderId="117" xfId="0" applyFont="1" applyBorder="1"/>
    <xf numFmtId="49" fontId="115" fillId="0" borderId="117" xfId="5" applyNumberFormat="1" applyFont="1" applyBorder="1" applyAlignment="1" applyProtection="1">
      <alignment horizontal="right" vertical="center"/>
      <protection locked="0"/>
    </xf>
    <xf numFmtId="0" fontId="114" fillId="3" borderId="117" xfId="13" applyFont="1" applyFill="1" applyBorder="1" applyAlignment="1" applyProtection="1">
      <alignment horizontal="left" vertical="center" wrapText="1"/>
      <protection locked="0"/>
    </xf>
    <xf numFmtId="49" fontId="114" fillId="3" borderId="117" xfId="5" applyNumberFormat="1" applyFont="1" applyFill="1" applyBorder="1" applyAlignment="1" applyProtection="1">
      <alignment horizontal="right" vertical="center"/>
      <protection locked="0"/>
    </xf>
    <xf numFmtId="0" fontId="114" fillId="0" borderId="117" xfId="13" applyFont="1" applyBorder="1" applyAlignment="1" applyProtection="1">
      <alignment horizontal="left" vertical="center" wrapText="1"/>
      <protection locked="0"/>
    </xf>
    <xf numFmtId="49" fontId="114" fillId="0" borderId="117" xfId="5" applyNumberFormat="1" applyFont="1" applyBorder="1" applyAlignment="1" applyProtection="1">
      <alignment horizontal="right" vertical="center"/>
      <protection locked="0"/>
    </xf>
    <xf numFmtId="0" fontId="116" fillId="0" borderId="117" xfId="13" applyFont="1" applyBorder="1" applyAlignment="1" applyProtection="1">
      <alignment horizontal="left" vertical="center" wrapText="1"/>
      <protection locked="0"/>
    </xf>
    <xf numFmtId="0" fontId="113" fillId="0" borderId="117" xfId="0" applyFont="1" applyBorder="1" applyAlignment="1">
      <alignment horizontal="center" vertical="center" wrapText="1"/>
    </xf>
    <xf numFmtId="14" fontId="110" fillId="0" borderId="0" xfId="0" applyNumberFormat="1" applyFont="1"/>
    <xf numFmtId="43" fontId="96" fillId="0" borderId="0" xfId="7" applyFont="1"/>
    <xf numFmtId="0" fontId="110" fillId="0" borderId="0" xfId="0" applyFont="1" applyAlignment="1">
      <alignment wrapText="1"/>
    </xf>
    <xf numFmtId="166" fontId="109" fillId="35" borderId="117" xfId="20964" applyFont="1" applyFill="1" applyBorder="1"/>
    <xf numFmtId="0" fontId="109" fillId="0" borderId="117" xfId="0" applyFont="1" applyBorder="1"/>
    <xf numFmtId="0" fontId="109" fillId="0" borderId="117" xfId="0" applyFont="1" applyBorder="1" applyAlignment="1">
      <alignment horizontal="left" indent="8"/>
    </xf>
    <xf numFmtId="0" fontId="109" fillId="0" borderId="117" xfId="0" applyFont="1" applyBorder="1" applyAlignment="1">
      <alignment wrapText="1"/>
    </xf>
    <xf numFmtId="0" fontId="113" fillId="0" borderId="0" xfId="0" applyFont="1"/>
    <xf numFmtId="0" fontId="112" fillId="0" borderId="117" xfId="0" applyFont="1" applyBorder="1"/>
    <xf numFmtId="49" fontId="115" fillId="0" borderId="117" xfId="5" applyNumberFormat="1" applyFont="1" applyBorder="1" applyAlignment="1" applyProtection="1">
      <alignment horizontal="right" vertical="center" wrapText="1"/>
      <protection locked="0"/>
    </xf>
    <xf numFmtId="49" fontId="114" fillId="3" borderId="117" xfId="5" applyNumberFormat="1" applyFont="1" applyFill="1" applyBorder="1" applyAlignment="1" applyProtection="1">
      <alignment horizontal="right" vertical="center" wrapText="1"/>
      <protection locked="0"/>
    </xf>
    <xf numFmtId="49" fontId="114" fillId="0" borderId="117" xfId="5" applyNumberFormat="1" applyFont="1" applyBorder="1" applyAlignment="1" applyProtection="1">
      <alignment horizontal="right" vertical="center" wrapText="1"/>
      <protection locked="0"/>
    </xf>
    <xf numFmtId="0" fontId="109" fillId="0" borderId="117"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117" xfId="0" applyFont="1" applyBorder="1" applyAlignment="1">
      <alignment horizontal="center" vertical="center"/>
    </xf>
    <xf numFmtId="0" fontId="109" fillId="0" borderId="0" xfId="0" applyFont="1"/>
    <xf numFmtId="0" fontId="109" fillId="0" borderId="0" xfId="0" applyFont="1" applyAlignment="1">
      <alignment wrapText="1"/>
    </xf>
    <xf numFmtId="14" fontId="109" fillId="0" borderId="0" xfId="0" applyNumberFormat="1" applyFont="1"/>
    <xf numFmtId="0" fontId="110" fillId="0" borderId="0" xfId="0" applyFont="1" applyAlignment="1">
      <alignment horizontal="left"/>
    </xf>
    <xf numFmtId="0" fontId="109" fillId="0" borderId="117" xfId="0" applyFont="1" applyBorder="1" applyAlignment="1">
      <alignment horizontal="left" vertical="center" wrapText="1"/>
    </xf>
    <xf numFmtId="0" fontId="112" fillId="0" borderId="117" xfId="0" applyFont="1" applyBorder="1" applyAlignment="1">
      <alignment horizontal="left" wrapText="1" indent="1"/>
    </xf>
    <xf numFmtId="0" fontId="112" fillId="0" borderId="117" xfId="0" applyFont="1" applyBorder="1" applyAlignment="1">
      <alignment horizontal="left" vertical="center" indent="1"/>
    </xf>
    <xf numFmtId="0" fontId="110" fillId="0" borderId="117" xfId="0" applyFont="1" applyBorder="1"/>
    <xf numFmtId="0" fontId="109" fillId="0" borderId="117" xfId="0" applyFont="1" applyBorder="1" applyAlignment="1">
      <alignment horizontal="left" wrapText="1" indent="1"/>
    </xf>
    <xf numFmtId="0" fontId="109" fillId="0" borderId="117" xfId="0" applyFont="1" applyBorder="1" applyAlignment="1">
      <alignment horizontal="left" indent="1"/>
    </xf>
    <xf numFmtId="0" fontId="109" fillId="0" borderId="117" xfId="0" applyFont="1" applyBorder="1" applyAlignment="1">
      <alignment horizontal="left" wrapText="1" indent="4"/>
    </xf>
    <xf numFmtId="0" fontId="109" fillId="0" borderId="117" xfId="0" applyFont="1" applyBorder="1" applyAlignment="1">
      <alignment horizontal="left" indent="3"/>
    </xf>
    <xf numFmtId="0" fontId="112" fillId="0" borderId="117" xfId="0" applyFont="1" applyBorder="1" applyAlignment="1">
      <alignment horizontal="left" indent="1"/>
    </xf>
    <xf numFmtId="0" fontId="110" fillId="77" borderId="117" xfId="0" applyFont="1" applyFill="1" applyBorder="1"/>
    <xf numFmtId="0" fontId="113" fillId="0" borderId="7" xfId="0" applyFont="1" applyBorder="1"/>
    <xf numFmtId="0" fontId="110" fillId="0" borderId="117" xfId="0" applyFont="1" applyBorder="1" applyAlignment="1">
      <alignment horizontal="left" wrapText="1" indent="2"/>
    </xf>
    <xf numFmtId="0" fontId="110" fillId="0" borderId="117" xfId="0" applyFont="1" applyBorder="1" applyAlignment="1">
      <alignment horizontal="left" wrapText="1"/>
    </xf>
    <xf numFmtId="0" fontId="112" fillId="75" borderId="117" xfId="0" applyFont="1" applyFill="1" applyBorder="1"/>
    <xf numFmtId="0" fontId="109" fillId="0" borderId="117" xfId="0" applyFont="1" applyBorder="1" applyAlignment="1">
      <alignment horizontal="center"/>
    </xf>
    <xf numFmtId="0" fontId="109" fillId="0" borderId="0" xfId="0" applyFont="1" applyAlignment="1">
      <alignment horizontal="center" vertical="center"/>
    </xf>
    <xf numFmtId="0" fontId="109" fillId="0" borderId="7" xfId="0" applyFont="1" applyBorder="1" applyAlignment="1">
      <alignment horizontal="center" vertical="center" wrapText="1"/>
    </xf>
    <xf numFmtId="0" fontId="109" fillId="0" borderId="7" xfId="0" applyFont="1" applyBorder="1" applyAlignment="1">
      <alignment wrapText="1"/>
    </xf>
    <xf numFmtId="0" fontId="109" fillId="0" borderId="0" xfId="0" applyFont="1" applyAlignment="1">
      <alignment horizontal="center" vertical="center" wrapText="1"/>
    </xf>
    <xf numFmtId="0" fontId="109" fillId="0" borderId="96" xfId="0" applyFont="1" applyBorder="1" applyAlignment="1">
      <alignment horizontal="center" vertical="center" wrapText="1"/>
    </xf>
    <xf numFmtId="0" fontId="109" fillId="0" borderId="120" xfId="0" applyFont="1" applyBorder="1" applyAlignment="1">
      <alignment horizontal="center" vertical="center" wrapText="1"/>
    </xf>
    <xf numFmtId="0" fontId="109" fillId="0" borderId="97" xfId="0" applyFont="1" applyBorder="1" applyAlignment="1">
      <alignment horizontal="center" vertical="center" wrapText="1"/>
    </xf>
    <xf numFmtId="0" fontId="109" fillId="0" borderId="20" xfId="0" applyFont="1" applyBorder="1"/>
    <xf numFmtId="0" fontId="109" fillId="0" borderId="19" xfId="0" applyFont="1" applyBorder="1"/>
    <xf numFmtId="0" fontId="109" fillId="0" borderId="22" xfId="0" applyFont="1" applyBorder="1"/>
    <xf numFmtId="49" fontId="109" fillId="0" borderId="20" xfId="0" applyNumberFormat="1" applyFont="1" applyBorder="1" applyAlignment="1">
      <alignment horizontal="left" wrapText="1" indent="1"/>
    </xf>
    <xf numFmtId="0" fontId="109" fillId="0" borderId="18" xfId="0" applyFont="1" applyBorder="1" applyAlignment="1">
      <alignment horizontal="left" wrapText="1" indent="1"/>
    </xf>
    <xf numFmtId="0" fontId="109" fillId="0" borderId="77" xfId="0" applyFont="1" applyBorder="1"/>
    <xf numFmtId="0" fontId="109" fillId="0" borderId="120" xfId="0" applyFont="1" applyBorder="1"/>
    <xf numFmtId="49" fontId="109" fillId="0" borderId="77" xfId="0" applyNumberFormat="1" applyFont="1" applyBorder="1" applyAlignment="1">
      <alignment horizontal="left" wrapText="1" indent="1"/>
    </xf>
    <xf numFmtId="0" fontId="109" fillId="0" borderId="15" xfId="0" applyFont="1" applyBorder="1" applyAlignment="1">
      <alignment horizontal="left" wrapText="1" indent="1"/>
    </xf>
    <xf numFmtId="49" fontId="109" fillId="0" borderId="15" xfId="0" applyNumberFormat="1" applyFont="1" applyBorder="1" applyAlignment="1">
      <alignment horizontal="left" wrapText="1" indent="3"/>
    </xf>
    <xf numFmtId="49" fontId="109" fillId="0" borderId="77" xfId="0" applyNumberFormat="1" applyFont="1" applyBorder="1" applyAlignment="1">
      <alignment horizontal="left" wrapText="1" indent="3"/>
    </xf>
    <xf numFmtId="49" fontId="109" fillId="0" borderId="15" xfId="0" applyNumberFormat="1" applyFont="1" applyBorder="1" applyAlignment="1">
      <alignment horizontal="left" wrapText="1" indent="2"/>
    </xf>
    <xf numFmtId="49" fontId="109" fillId="0" borderId="77" xfId="0" applyNumberFormat="1" applyFont="1" applyBorder="1" applyAlignment="1">
      <alignment horizontal="left" wrapText="1" indent="2"/>
    </xf>
    <xf numFmtId="49" fontId="109" fillId="0" borderId="77" xfId="0" applyNumberFormat="1" applyFont="1" applyBorder="1" applyAlignment="1">
      <alignment horizontal="left" vertical="top" wrapText="1" indent="2"/>
    </xf>
    <xf numFmtId="0" fontId="109" fillId="78" borderId="77" xfId="0" applyFont="1" applyFill="1" applyBorder="1"/>
    <xf numFmtId="0" fontId="109" fillId="78" borderId="117" xfId="0" applyFont="1" applyFill="1" applyBorder="1"/>
    <xf numFmtId="0" fontId="109" fillId="78" borderId="120" xfId="0" applyFont="1" applyFill="1" applyBorder="1"/>
    <xf numFmtId="0" fontId="109" fillId="78" borderId="15" xfId="0" applyFont="1" applyFill="1" applyBorder="1"/>
    <xf numFmtId="49" fontId="109" fillId="0" borderId="77" xfId="0" applyNumberFormat="1" applyFont="1" applyBorder="1" applyAlignment="1">
      <alignment horizontal="left" indent="1"/>
    </xf>
    <xf numFmtId="0" fontId="109" fillId="0" borderId="15" xfId="0" applyFont="1" applyBorder="1" applyAlignment="1">
      <alignment horizontal="left" indent="1"/>
    </xf>
    <xf numFmtId="49" fontId="109" fillId="0" borderId="15" xfId="0" applyNumberFormat="1" applyFont="1" applyBorder="1" applyAlignment="1">
      <alignment horizontal="left" indent="1"/>
    </xf>
    <xf numFmtId="49" fontId="109" fillId="0" borderId="15" xfId="0" applyNumberFormat="1" applyFont="1" applyBorder="1" applyAlignment="1">
      <alignment horizontal="left" indent="3"/>
    </xf>
    <xf numFmtId="49" fontId="109" fillId="0" borderId="77" xfId="0" applyNumberFormat="1" applyFont="1" applyBorder="1" applyAlignment="1">
      <alignment horizontal="left" indent="3"/>
    </xf>
    <xf numFmtId="0" fontId="109" fillId="0" borderId="15" xfId="0" applyFont="1" applyBorder="1" applyAlignment="1">
      <alignment horizontal="left" indent="2"/>
    </xf>
    <xf numFmtId="0" fontId="109" fillId="0" borderId="77" xfId="0" applyFont="1" applyBorder="1" applyAlignment="1">
      <alignment horizontal="left" indent="2"/>
    </xf>
    <xf numFmtId="0" fontId="109" fillId="0" borderId="77" xfId="0" applyFont="1" applyBorder="1" applyAlignment="1">
      <alignment horizontal="left" indent="1"/>
    </xf>
    <xf numFmtId="0" fontId="112" fillId="0" borderId="15" xfId="0" applyFont="1" applyBorder="1"/>
    <xf numFmtId="0" fontId="112" fillId="0" borderId="60" xfId="0" applyFont="1" applyBorder="1"/>
    <xf numFmtId="0" fontId="109" fillId="0" borderId="63" xfId="0" applyFont="1" applyBorder="1"/>
    <xf numFmtId="0" fontId="109" fillId="0" borderId="71" xfId="0" applyFont="1" applyBorder="1" applyAlignment="1">
      <alignment horizontal="center" vertical="center" wrapText="1"/>
    </xf>
    <xf numFmtId="0" fontId="109" fillId="0" borderId="77" xfId="0" applyFont="1" applyBorder="1" applyAlignment="1">
      <alignment horizontal="center" vertical="center" wrapText="1"/>
    </xf>
    <xf numFmtId="0" fontId="109" fillId="0" borderId="0" xfId="0" applyFont="1" applyAlignment="1">
      <alignment horizontal="left"/>
    </xf>
    <xf numFmtId="0" fontId="112" fillId="0" borderId="117" xfId="0" applyFont="1" applyBorder="1" applyAlignment="1">
      <alignment horizontal="left" vertical="center" wrapText="1"/>
    </xf>
    <xf numFmtId="0" fontId="114" fillId="0" borderId="0" xfId="0" applyFont="1"/>
    <xf numFmtId="0" fontId="94" fillId="0" borderId="0" xfId="0" applyFont="1" applyAlignment="1">
      <alignment wrapText="1"/>
    </xf>
    <xf numFmtId="0" fontId="114" fillId="0" borderId="117" xfId="0" applyFont="1" applyBorder="1"/>
    <xf numFmtId="0" fontId="112" fillId="0" borderId="117" xfId="0" applyFont="1" applyBorder="1" applyAlignment="1">
      <alignment horizontal="center" vertical="center" wrapText="1"/>
    </xf>
    <xf numFmtId="0" fontId="114" fillId="0" borderId="0" xfId="0" applyFont="1" applyAlignment="1">
      <alignment horizontal="center" vertical="center"/>
    </xf>
    <xf numFmtId="0" fontId="130" fillId="0" borderId="0" xfId="0" applyFont="1"/>
    <xf numFmtId="0" fontId="109" fillId="0" borderId="112" xfId="0" applyFont="1" applyBorder="1" applyAlignment="1">
      <alignment horizontal="left" vertical="center" wrapText="1" indent="1" readingOrder="1"/>
    </xf>
    <xf numFmtId="0" fontId="130" fillId="0" borderId="117" xfId="0" applyFont="1" applyBorder="1" applyAlignment="1">
      <alignment horizontal="left" indent="3"/>
    </xf>
    <xf numFmtId="0" fontId="112" fillId="0" borderId="117" xfId="0" applyFont="1" applyBorder="1" applyAlignment="1">
      <alignment vertical="center" wrapText="1" readingOrder="1"/>
    </xf>
    <xf numFmtId="0" fontId="130" fillId="0" borderId="117" xfId="0" applyFont="1" applyBorder="1" applyAlignment="1">
      <alignment horizontal="left" indent="2"/>
    </xf>
    <xf numFmtId="0" fontId="109" fillId="0" borderId="113" xfId="0" applyFont="1" applyBorder="1" applyAlignment="1">
      <alignment vertical="center" wrapText="1" readingOrder="1"/>
    </xf>
    <xf numFmtId="0" fontId="130" fillId="0" borderId="121" xfId="0" applyFont="1" applyBorder="1" applyAlignment="1">
      <alignment horizontal="left" indent="2"/>
    </xf>
    <xf numFmtId="0" fontId="109" fillId="0" borderId="112" xfId="0" applyFont="1" applyBorder="1" applyAlignment="1">
      <alignment vertical="center" wrapText="1" readingOrder="1"/>
    </xf>
    <xf numFmtId="0" fontId="109" fillId="0" borderId="111" xfId="0" applyFont="1" applyBorder="1" applyAlignment="1">
      <alignment vertical="center" wrapText="1" readingOrder="1"/>
    </xf>
    <xf numFmtId="0" fontId="130" fillId="0" borderId="7" xfId="0" applyFont="1" applyBorder="1"/>
    <xf numFmtId="167" fontId="131" fillId="79" borderId="53" xfId="0" applyNumberFormat="1" applyFont="1" applyFill="1" applyBorder="1" applyAlignment="1">
      <alignment horizontal="center"/>
    </xf>
    <xf numFmtId="0" fontId="3" fillId="80" borderId="0" xfId="13" applyFont="1" applyFill="1" applyAlignment="1" applyProtection="1">
      <alignment wrapText="1"/>
      <protection locked="0"/>
    </xf>
    <xf numFmtId="10" fontId="4" fillId="0" borderId="117" xfId="20961" applyNumberFormat="1" applyFont="1" applyFill="1" applyBorder="1" applyAlignment="1" applyProtection="1">
      <alignment horizontal="right" vertical="center" wrapText="1"/>
      <protection locked="0"/>
    </xf>
    <xf numFmtId="3" fontId="103" fillId="0" borderId="91" xfId="0" applyNumberFormat="1" applyFont="1" applyBorder="1" applyAlignment="1">
      <alignment vertical="center" wrapText="1"/>
    </xf>
    <xf numFmtId="9" fontId="85" fillId="0" borderId="17" xfId="0" applyNumberFormat="1" applyFont="1" applyBorder="1"/>
    <xf numFmtId="0" fontId="3" fillId="0" borderId="82" xfId="0" applyFont="1" applyBorder="1" applyAlignment="1">
      <alignment vertical="center"/>
    </xf>
    <xf numFmtId="165" fontId="4" fillId="0" borderId="87" xfId="20961" applyNumberFormat="1" applyFont="1" applyBorder="1" applyAlignment="1">
      <alignment vertical="center"/>
    </xf>
    <xf numFmtId="2" fontId="114" fillId="0" borderId="117" xfId="0" applyNumberFormat="1" applyFont="1" applyBorder="1"/>
    <xf numFmtId="1" fontId="114" fillId="0" borderId="117" xfId="0" applyNumberFormat="1" applyFont="1" applyBorder="1"/>
    <xf numFmtId="2" fontId="0" fillId="0" borderId="117" xfId="0" applyNumberFormat="1" applyBorder="1"/>
    <xf numFmtId="3" fontId="113" fillId="0" borderId="117" xfId="0" applyNumberFormat="1" applyFont="1" applyBorder="1"/>
    <xf numFmtId="4" fontId="113" fillId="0" borderId="117" xfId="0" applyNumberFormat="1" applyFont="1" applyBorder="1"/>
    <xf numFmtId="43" fontId="112" fillId="0" borderId="15" xfId="0" applyNumberFormat="1" applyFont="1" applyBorder="1"/>
    <xf numFmtId="43" fontId="109" fillId="0" borderId="117" xfId="0" applyNumberFormat="1" applyFont="1" applyBorder="1"/>
    <xf numFmtId="10" fontId="114" fillId="0" borderId="117" xfId="0" applyNumberFormat="1" applyFont="1" applyBorder="1"/>
    <xf numFmtId="3" fontId="0" fillId="0" borderId="117" xfId="0" applyNumberFormat="1" applyBorder="1"/>
    <xf numFmtId="43" fontId="4" fillId="0" borderId="76" xfId="0" applyNumberFormat="1" applyFont="1" applyBorder="1" applyAlignment="1">
      <alignment vertical="center"/>
    </xf>
    <xf numFmtId="0" fontId="3" fillId="0" borderId="118" xfId="0" applyFont="1" applyBorder="1" applyAlignment="1">
      <alignment wrapText="1"/>
    </xf>
    <xf numFmtId="0" fontId="85" fillId="0" borderId="80" xfId="0" applyFont="1" applyBorder="1"/>
    <xf numFmtId="4" fontId="109" fillId="0" borderId="117" xfId="0" applyNumberFormat="1" applyFont="1" applyBorder="1"/>
    <xf numFmtId="43" fontId="0" fillId="0" borderId="117" xfId="0" applyNumberFormat="1" applyBorder="1"/>
    <xf numFmtId="0" fontId="3" fillId="0" borderId="21" xfId="0" applyFont="1" applyBorder="1" applyAlignment="1">
      <alignment wrapText="1"/>
    </xf>
    <xf numFmtId="9" fontId="85" fillId="0" borderId="127" xfId="0" applyNumberFormat="1" applyFont="1" applyBorder="1"/>
    <xf numFmtId="193" fontId="3" fillId="0" borderId="77" xfId="0" applyNumberFormat="1" applyFont="1" applyBorder="1" applyAlignment="1" applyProtection="1">
      <alignment vertical="center" wrapText="1"/>
      <protection locked="0"/>
    </xf>
    <xf numFmtId="10" fontId="4" fillId="0" borderId="77" xfId="20961" applyNumberFormat="1" applyFont="1" applyFill="1" applyBorder="1" applyAlignment="1" applyProtection="1">
      <alignment horizontal="right" vertical="center" wrapText="1"/>
      <protection locked="0"/>
    </xf>
    <xf numFmtId="10" fontId="4" fillId="0" borderId="19" xfId="20961" applyNumberFormat="1" applyFont="1" applyFill="1" applyBorder="1" applyAlignment="1" applyProtection="1">
      <alignment horizontal="right" vertical="center" wrapText="1"/>
      <protection locked="0"/>
    </xf>
    <xf numFmtId="10" fontId="4" fillId="0" borderId="20" xfId="20961" applyNumberFormat="1" applyFont="1" applyFill="1" applyBorder="1" applyAlignment="1" applyProtection="1">
      <alignment horizontal="right" vertical="center" wrapText="1"/>
      <protection locked="0"/>
    </xf>
    <xf numFmtId="0" fontId="132" fillId="0" borderId="0" xfId="11" applyFont="1"/>
    <xf numFmtId="0" fontId="1" fillId="0" borderId="0" xfId="0" applyFont="1"/>
    <xf numFmtId="0" fontId="134" fillId="0" borderId="0" xfId="11" applyFont="1"/>
    <xf numFmtId="0" fontId="135" fillId="0" borderId="0" xfId="0" applyFont="1"/>
    <xf numFmtId="0" fontId="136" fillId="81" borderId="13" xfId="0" applyFont="1" applyFill="1" applyBorder="1" applyAlignment="1">
      <alignment horizontal="center" vertical="center"/>
    </xf>
    <xf numFmtId="0" fontId="136" fillId="81" borderId="14" xfId="0" applyFont="1" applyFill="1" applyBorder="1" applyAlignment="1">
      <alignment horizontal="center" vertical="center"/>
    </xf>
    <xf numFmtId="0" fontId="137" fillId="0" borderId="0" xfId="0" applyFont="1"/>
    <xf numFmtId="0" fontId="136" fillId="82" borderId="117" xfId="0" applyFont="1" applyFill="1" applyBorder="1" applyAlignment="1">
      <alignment horizontal="left" vertical="center"/>
    </xf>
    <xf numFmtId="195" fontId="136" fillId="82" borderId="77" xfId="7" applyNumberFormat="1" applyFont="1" applyFill="1" applyBorder="1" applyAlignment="1">
      <alignment horizontal="left" vertical="center"/>
    </xf>
    <xf numFmtId="49" fontId="132" fillId="0" borderId="117" xfId="0" applyNumberFormat="1" applyFont="1" applyBorder="1" applyAlignment="1">
      <alignment horizontal="left" vertical="center"/>
    </xf>
    <xf numFmtId="195" fontId="132" fillId="0" borderId="77" xfId="7" quotePrefix="1" applyNumberFormat="1" applyFont="1" applyFill="1" applyBorder="1" applyAlignment="1">
      <alignment horizontal="left" vertical="center"/>
    </xf>
    <xf numFmtId="195" fontId="132" fillId="0" borderId="77" xfId="7" applyNumberFormat="1" applyFont="1" applyFill="1" applyBorder="1" applyAlignment="1">
      <alignment horizontal="left" vertical="center"/>
    </xf>
    <xf numFmtId="0" fontId="132" fillId="0" borderId="117" xfId="0" applyFont="1" applyBorder="1" applyAlignment="1">
      <alignment horizontal="left" vertical="center"/>
    </xf>
    <xf numFmtId="0" fontId="136" fillId="0" borderId="117" xfId="0" applyFont="1" applyBorder="1" applyAlignment="1">
      <alignment horizontal="left" vertical="center"/>
    </xf>
    <xf numFmtId="10" fontId="132" fillId="0" borderId="77" xfId="0" applyNumberFormat="1" applyFont="1" applyBorder="1" applyAlignment="1">
      <alignment horizontal="right" vertical="center" wrapText="1"/>
    </xf>
    <xf numFmtId="0" fontId="134" fillId="83" borderId="19" xfId="0" applyFont="1" applyFill="1" applyBorder="1" applyAlignment="1">
      <alignment horizontal="left" vertical="center"/>
    </xf>
    <xf numFmtId="10" fontId="134" fillId="83" borderId="20" xfId="0" applyNumberFormat="1" applyFont="1" applyFill="1" applyBorder="1" applyAlignment="1">
      <alignment horizontal="right" vertical="center" wrapText="1"/>
    </xf>
    <xf numFmtId="0" fontId="140" fillId="0" borderId="0" xfId="0" applyFont="1" applyAlignment="1">
      <alignment vertical="top" wrapText="1"/>
    </xf>
    <xf numFmtId="0" fontId="142" fillId="0" borderId="0" xfId="0" applyFont="1" applyAlignment="1">
      <alignment vertical="top"/>
    </xf>
    <xf numFmtId="0" fontId="133" fillId="0" borderId="0" xfId="0" applyFont="1"/>
    <xf numFmtId="0" fontId="142" fillId="0" borderId="0" xfId="0" applyFont="1" applyAlignment="1">
      <alignment vertical="top" wrapText="1"/>
    </xf>
    <xf numFmtId="0" fontId="1" fillId="0" borderId="1" xfId="0" applyFont="1" applyBorder="1"/>
    <xf numFmtId="0" fontId="133" fillId="81" borderId="117" xfId="0" applyFont="1" applyFill="1" applyBorder="1" applyAlignment="1">
      <alignment horizontal="center" vertical="center" wrapText="1"/>
    </xf>
    <xf numFmtId="0" fontId="143" fillId="83" borderId="117" xfId="0" applyFont="1" applyFill="1" applyBorder="1" applyAlignment="1">
      <alignment vertical="center" wrapText="1"/>
    </xf>
    <xf numFmtId="195" fontId="143" fillId="83" borderId="117" xfId="7" applyNumberFormat="1" applyFont="1" applyFill="1" applyBorder="1" applyAlignment="1">
      <alignment vertical="center"/>
    </xf>
    <xf numFmtId="195" fontId="143" fillId="83" borderId="77" xfId="7" applyNumberFormat="1" applyFont="1" applyFill="1" applyBorder="1" applyAlignment="1">
      <alignment vertical="center"/>
    </xf>
    <xf numFmtId="0" fontId="132" fillId="82" borderId="117" xfId="0" applyFont="1" applyFill="1" applyBorder="1" applyAlignment="1">
      <alignment horizontal="left" vertical="center" wrapText="1" indent="3"/>
    </xf>
    <xf numFmtId="195" fontId="143" fillId="82" borderId="117" xfId="7" applyNumberFormat="1" applyFont="1" applyFill="1" applyBorder="1" applyAlignment="1">
      <alignment vertical="center"/>
    </xf>
    <xf numFmtId="0" fontId="144" fillId="82" borderId="117" xfId="0" applyFont="1" applyFill="1" applyBorder="1" applyAlignment="1">
      <alignment horizontal="left" vertical="center" wrapText="1" indent="5"/>
    </xf>
    <xf numFmtId="0" fontId="143" fillId="81" borderId="117" xfId="0" applyFont="1" applyFill="1" applyBorder="1" applyAlignment="1">
      <alignment horizontal="left" vertical="center" wrapText="1" indent="1"/>
    </xf>
    <xf numFmtId="195" fontId="143" fillId="81" borderId="117" xfId="7" applyNumberFormat="1" applyFont="1" applyFill="1" applyBorder="1" applyAlignment="1">
      <alignment vertical="center"/>
    </xf>
    <xf numFmtId="195" fontId="133" fillId="82" borderId="117" xfId="7" applyNumberFormat="1" applyFont="1" applyFill="1" applyBorder="1" applyAlignment="1">
      <alignment vertical="center"/>
    </xf>
    <xf numFmtId="195" fontId="133" fillId="83" borderId="77" xfId="7" applyNumberFormat="1" applyFont="1" applyFill="1" applyBorder="1" applyAlignment="1">
      <alignment vertical="center"/>
    </xf>
    <xf numFmtId="195" fontId="133" fillId="82" borderId="19" xfId="7" applyNumberFormat="1" applyFont="1" applyFill="1" applyBorder="1" applyAlignment="1">
      <alignment vertical="center"/>
    </xf>
    <xf numFmtId="195" fontId="133" fillId="83" borderId="20" xfId="7" applyNumberFormat="1" applyFont="1" applyFill="1" applyBorder="1" applyAlignment="1">
      <alignment vertical="center"/>
    </xf>
    <xf numFmtId="0" fontId="85" fillId="0" borderId="3" xfId="0" applyFont="1" applyBorder="1" applyAlignment="1">
      <alignment horizontal="right"/>
    </xf>
    <xf numFmtId="0" fontId="7" fillId="0" borderId="117" xfId="17" applyFill="1" applyBorder="1" applyAlignment="1" applyProtection="1"/>
    <xf numFmtId="0" fontId="145" fillId="0" borderId="0" xfId="0" applyFont="1"/>
    <xf numFmtId="0" fontId="146" fillId="3" borderId="0" xfId="20966" applyFont="1" applyFill="1" applyAlignment="1" applyProtection="1">
      <alignment vertical="center"/>
      <protection locked="0"/>
    </xf>
    <xf numFmtId="0" fontId="130" fillId="3" borderId="117" xfId="5" applyFont="1" applyFill="1" applyBorder="1" applyAlignment="1" applyProtection="1">
      <alignment vertical="center" wrapText="1"/>
      <protection locked="0"/>
    </xf>
    <xf numFmtId="0" fontId="130" fillId="0" borderId="117" xfId="20967" applyFont="1" applyBorder="1" applyAlignment="1" applyProtection="1">
      <alignment horizontal="center" vertical="center" wrapText="1"/>
      <protection locked="0"/>
    </xf>
    <xf numFmtId="3" fontId="130" fillId="3" borderId="117" xfId="1" applyNumberFormat="1" applyFont="1" applyFill="1" applyBorder="1" applyAlignment="1" applyProtection="1">
      <alignment horizontal="center" vertical="center" wrapText="1"/>
      <protection locked="0"/>
    </xf>
    <xf numFmtId="9" fontId="130" fillId="3" borderId="117" xfId="15" applyNumberFormat="1" applyFont="1" applyFill="1" applyBorder="1" applyAlignment="1" applyProtection="1">
      <alignment horizontal="center" vertical="center" wrapText="1"/>
      <protection locked="0"/>
    </xf>
    <xf numFmtId="0" fontId="130" fillId="3" borderId="117" xfId="20967" applyFont="1" applyFill="1" applyBorder="1" applyAlignment="1" applyProtection="1">
      <alignment horizontal="center" vertical="center" wrapText="1"/>
      <protection locked="0"/>
    </xf>
    <xf numFmtId="0" fontId="146" fillId="3" borderId="117" xfId="20967" applyFont="1" applyFill="1" applyBorder="1" applyProtection="1">
      <protection locked="0"/>
    </xf>
    <xf numFmtId="3" fontId="130" fillId="84" borderId="117" xfId="5" applyNumberFormat="1" applyFont="1" applyFill="1" applyBorder="1"/>
    <xf numFmtId="0" fontId="147" fillId="3" borderId="117" xfId="20967" applyFont="1" applyFill="1" applyBorder="1" applyAlignment="1" applyProtection="1">
      <alignment horizontal="right"/>
      <protection locked="0"/>
    </xf>
    <xf numFmtId="196" fontId="130" fillId="84" borderId="117" xfId="5" applyNumberFormat="1" applyFont="1" applyFill="1" applyBorder="1" applyProtection="1">
      <protection locked="0"/>
    </xf>
    <xf numFmtId="164" fontId="130" fillId="84" borderId="117" xfId="1" applyNumberFormat="1" applyFont="1" applyFill="1" applyBorder="1" applyAlignment="1" applyProtection="1"/>
    <xf numFmtId="0" fontId="130" fillId="3" borderId="117" xfId="20967" applyFont="1" applyFill="1" applyBorder="1" applyAlignment="1" applyProtection="1">
      <alignment horizontal="left" vertical="center"/>
      <protection locked="0"/>
    </xf>
    <xf numFmtId="3" fontId="130" fillId="3" borderId="117" xfId="5" applyNumberFormat="1" applyFont="1" applyFill="1" applyBorder="1" applyProtection="1">
      <protection locked="0"/>
    </xf>
    <xf numFmtId="0" fontId="130" fillId="3" borderId="117" xfId="5" applyFont="1" applyFill="1" applyBorder="1" applyProtection="1">
      <protection locked="0"/>
    </xf>
    <xf numFmtId="0" fontId="148" fillId="3" borderId="117" xfId="20967" applyFont="1" applyFill="1" applyBorder="1" applyAlignment="1" applyProtection="1">
      <alignment horizontal="right"/>
      <protection locked="0"/>
    </xf>
    <xf numFmtId="0" fontId="130" fillId="0" borderId="117" xfId="20967" applyFont="1" applyBorder="1" applyAlignment="1" applyProtection="1">
      <alignment horizontal="left" vertical="center"/>
      <protection locked="0"/>
    </xf>
    <xf numFmtId="0" fontId="146" fillId="3" borderId="117" xfId="16" applyFont="1" applyFill="1" applyBorder="1" applyProtection="1">
      <protection locked="0"/>
    </xf>
    <xf numFmtId="3" fontId="146" fillId="75" borderId="117" xfId="16" applyNumberFormat="1" applyFont="1" applyFill="1" applyBorder="1"/>
    <xf numFmtId="0" fontId="151" fillId="0" borderId="0" xfId="20966" applyFont="1" applyAlignment="1" applyProtection="1">
      <alignment vertical="center"/>
      <protection locked="0"/>
    </xf>
    <xf numFmtId="0" fontId="130" fillId="0" borderId="117" xfId="20967" applyFont="1" applyBorder="1" applyAlignment="1" applyProtection="1">
      <alignment horizontal="center" vertical="top" wrapText="1"/>
      <protection locked="0"/>
    </xf>
    <xf numFmtId="0" fontId="146" fillId="3" borderId="117" xfId="20967" applyFont="1" applyFill="1" applyBorder="1" applyAlignment="1" applyProtection="1">
      <alignment wrapText="1"/>
      <protection locked="0"/>
    </xf>
    <xf numFmtId="3" fontId="130" fillId="0" borderId="117" xfId="5" applyNumberFormat="1" applyFont="1" applyBorder="1"/>
    <xf numFmtId="0" fontId="119" fillId="75" borderId="118" xfId="20963" applyFont="1" applyFill="1" applyBorder="1">
      <alignment vertical="center"/>
    </xf>
    <xf numFmtId="0" fontId="119" fillId="75" borderId="119" xfId="20963" applyFont="1" applyFill="1" applyBorder="1">
      <alignment vertical="center"/>
    </xf>
    <xf numFmtId="0" fontId="119" fillId="75" borderId="120" xfId="20963" applyFont="1" applyFill="1" applyBorder="1">
      <alignment vertical="center"/>
    </xf>
    <xf numFmtId="0" fontId="94" fillId="69" borderId="121" xfId="20963" applyFont="1" applyFill="1" applyBorder="1" applyAlignment="1">
      <alignment horizontal="center" vertical="center"/>
    </xf>
    <xf numFmtId="0" fontId="94" fillId="69" borderId="120" xfId="20963" applyFont="1" applyFill="1" applyBorder="1" applyAlignment="1">
      <alignment horizontal="left" vertical="center" wrapText="1"/>
    </xf>
    <xf numFmtId="164" fontId="94" fillId="0" borderId="117" xfId="7" applyNumberFormat="1" applyFont="1" applyFill="1" applyBorder="1" applyAlignment="1" applyProtection="1">
      <alignment horizontal="right" vertical="center"/>
      <protection locked="0"/>
    </xf>
    <xf numFmtId="0" fontId="119" fillId="76" borderId="117" xfId="20963" applyFont="1" applyFill="1" applyBorder="1" applyAlignment="1">
      <alignment horizontal="center" vertical="center"/>
    </xf>
    <xf numFmtId="0" fontId="119" fillId="76" borderId="119" xfId="20963" applyFont="1" applyFill="1" applyBorder="1" applyAlignment="1">
      <alignment vertical="top" wrapText="1"/>
    </xf>
    <xf numFmtId="164" fontId="119" fillId="75" borderId="120" xfId="7" applyNumberFormat="1" applyFont="1" applyFill="1" applyBorder="1" applyAlignment="1">
      <alignment horizontal="right" vertical="center"/>
    </xf>
    <xf numFmtId="0" fontId="94" fillId="69" borderId="119" xfId="20963" applyFont="1" applyFill="1" applyBorder="1" applyAlignment="1">
      <alignment vertical="center" wrapText="1"/>
    </xf>
    <xf numFmtId="0" fontId="94" fillId="69" borderId="120" xfId="20963" applyFont="1" applyFill="1" applyBorder="1" applyAlignment="1">
      <alignment horizontal="left" vertical="center"/>
    </xf>
    <xf numFmtId="0" fontId="94" fillId="3" borderId="121" xfId="20963" applyFont="1" applyFill="1" applyBorder="1" applyAlignment="1">
      <alignment horizontal="center" vertical="center"/>
    </xf>
    <xf numFmtId="0" fontId="119" fillId="76" borderId="119" xfId="20963" applyFont="1" applyFill="1" applyBorder="1">
      <alignment vertical="center"/>
    </xf>
    <xf numFmtId="164" fontId="94" fillId="76" borderId="117" xfId="7" applyNumberFormat="1" applyFont="1" applyFill="1" applyBorder="1" applyAlignment="1" applyProtection="1">
      <alignment horizontal="right" vertical="center"/>
      <protection locked="0"/>
    </xf>
    <xf numFmtId="0" fontId="105" fillId="69" borderId="121" xfId="20963" applyFont="1" applyFill="1" applyBorder="1" applyAlignment="1" applyProtection="1">
      <alignment horizontal="center" vertical="center"/>
      <protection locked="0"/>
    </xf>
    <xf numFmtId="0" fontId="106" fillId="76" borderId="117" xfId="20963" applyFont="1" applyFill="1" applyBorder="1" applyAlignment="1" applyProtection="1">
      <alignment horizontal="center" vertical="center"/>
      <protection locked="0"/>
    </xf>
    <xf numFmtId="0" fontId="119" fillId="3" borderId="119" xfId="20963" applyFont="1" applyFill="1" applyBorder="1">
      <alignment vertical="center"/>
    </xf>
    <xf numFmtId="0" fontId="94" fillId="69" borderId="117" xfId="20963" applyFont="1" applyFill="1" applyBorder="1" applyAlignment="1">
      <alignment horizontal="center" vertical="center"/>
    </xf>
    <xf numFmtId="194" fontId="94" fillId="0" borderId="117" xfId="7" applyNumberFormat="1" applyFont="1" applyFill="1" applyBorder="1" applyAlignment="1" applyProtection="1">
      <alignment horizontal="right" vertical="center"/>
      <protection locked="0"/>
    </xf>
    <xf numFmtId="0" fontId="153" fillId="0" borderId="0" xfId="0" applyFont="1" applyAlignment="1">
      <alignment horizontal="left" vertical="center" wrapText="1"/>
    </xf>
    <xf numFmtId="0" fontId="93" fillId="0" borderId="62" xfId="0" applyFont="1" applyBorder="1" applyAlignment="1">
      <alignment horizontal="left" wrapText="1"/>
    </xf>
    <xf numFmtId="0" fontId="93" fillId="0" borderId="61" xfId="0" applyFont="1" applyBorder="1" applyAlignment="1">
      <alignment horizontal="left" wrapText="1"/>
    </xf>
    <xf numFmtId="0" fontId="93" fillId="0" borderId="125" xfId="0" applyFont="1" applyBorder="1" applyAlignment="1">
      <alignment horizontal="center" vertical="center"/>
    </xf>
    <xf numFmtId="0" fontId="93" fillId="0" borderId="27" xfId="0" applyFont="1" applyBorder="1" applyAlignment="1">
      <alignment horizontal="center" vertical="center"/>
    </xf>
    <xf numFmtId="0" fontId="93" fillId="0" borderId="126" xfId="0" applyFont="1" applyBorder="1" applyAlignment="1">
      <alignment horizontal="center" vertical="center"/>
    </xf>
    <xf numFmtId="0" fontId="0" fillId="0" borderId="118" xfId="0" applyBorder="1" applyAlignment="1">
      <alignment horizontal="center"/>
    </xf>
    <xf numFmtId="0" fontId="0" fillId="0" borderId="119" xfId="0" applyBorder="1" applyAlignment="1">
      <alignment horizontal="center"/>
    </xf>
    <xf numFmtId="0" fontId="0" fillId="0" borderId="120" xfId="0" applyBorder="1" applyAlignment="1">
      <alignment horizontal="center"/>
    </xf>
    <xf numFmtId="0" fontId="0" fillId="0" borderId="104" xfId="0" applyBorder="1" applyAlignment="1">
      <alignment horizontal="center" vertical="center"/>
    </xf>
    <xf numFmtId="0" fontId="118" fillId="0" borderId="105" xfId="0" applyFont="1" applyBorder="1" applyAlignment="1">
      <alignment horizontal="center" vertical="center"/>
    </xf>
    <xf numFmtId="0" fontId="118" fillId="0" borderId="7" xfId="0" applyFont="1" applyBorder="1" applyAlignment="1">
      <alignment horizontal="center" vertical="center"/>
    </xf>
    <xf numFmtId="0" fontId="119" fillId="0" borderId="13" xfId="0" applyFont="1" applyBorder="1" applyAlignment="1">
      <alignment horizontal="center" vertical="center"/>
    </xf>
    <xf numFmtId="0" fontId="119" fillId="0" borderId="14" xfId="0" applyFont="1" applyBorder="1" applyAlignment="1">
      <alignment horizontal="center" vertical="center"/>
    </xf>
    <xf numFmtId="0" fontId="0" fillId="0" borderId="106" xfId="0" applyBorder="1" applyAlignment="1">
      <alignment horizontal="center"/>
    </xf>
    <xf numFmtId="0" fontId="0" fillId="0" borderId="107" xfId="0" applyBorder="1" applyAlignment="1">
      <alignment horizontal="center"/>
    </xf>
    <xf numFmtId="0" fontId="0" fillId="0" borderId="108" xfId="0" applyBorder="1" applyAlignment="1">
      <alignment horizontal="center"/>
    </xf>
    <xf numFmtId="0" fontId="0" fillId="0" borderId="64" xfId="0" applyBorder="1" applyAlignment="1">
      <alignment horizontal="center" vertical="center"/>
    </xf>
    <xf numFmtId="0" fontId="0" fillId="0" borderId="71" xfId="0" applyBorder="1" applyAlignment="1">
      <alignment horizontal="center" vertical="center"/>
    </xf>
    <xf numFmtId="0" fontId="118" fillId="0" borderId="121" xfId="0" applyFont="1" applyBorder="1" applyAlignment="1">
      <alignment horizontal="center" vertical="center" wrapText="1"/>
    </xf>
    <xf numFmtId="0" fontId="118" fillId="0" borderId="7" xfId="0" applyFont="1" applyBorder="1" applyAlignment="1">
      <alignment horizontal="center" vertical="center" wrapText="1"/>
    </xf>
    <xf numFmtId="0" fontId="0" fillId="0" borderId="117" xfId="0" applyBorder="1" applyAlignment="1">
      <alignment horizontal="center" vertical="center"/>
    </xf>
    <xf numFmtId="0" fontId="0" fillId="0" borderId="117" xfId="0" applyBorder="1" applyAlignment="1">
      <alignment horizontal="center" vertical="center" wrapText="1"/>
    </xf>
    <xf numFmtId="0" fontId="46" fillId="0" borderId="3" xfId="0" applyFont="1" applyBorder="1" applyAlignment="1">
      <alignment horizontal="center" vertical="center" wrapText="1"/>
    </xf>
    <xf numFmtId="0" fontId="46" fillId="0" borderId="16" xfId="0" applyFont="1" applyBorder="1" applyAlignment="1">
      <alignment horizontal="center" vertical="center" wrapText="1"/>
    </xf>
    <xf numFmtId="0" fontId="87" fillId="0" borderId="76" xfId="0" applyFont="1" applyBorder="1" applyAlignment="1">
      <alignment horizontal="center" vertical="center" wrapText="1"/>
    </xf>
    <xf numFmtId="0" fontId="85" fillId="0" borderId="76" xfId="0" applyFont="1" applyBorder="1" applyAlignment="1">
      <alignment horizontal="center" vertical="center" wrapText="1"/>
    </xf>
    <xf numFmtId="0" fontId="46" fillId="0" borderId="76" xfId="11" applyFont="1" applyBorder="1" applyAlignment="1">
      <alignment horizontal="center" vertical="center" wrapText="1"/>
    </xf>
    <xf numFmtId="0" fontId="46" fillId="0" borderId="77" xfId="11" applyFont="1" applyBorder="1" applyAlignment="1">
      <alignment horizontal="center" vertical="center" wrapText="1"/>
    </xf>
    <xf numFmtId="0" fontId="46" fillId="0" borderId="66" xfId="11" applyFont="1" applyBorder="1" applyAlignment="1">
      <alignment horizontal="center" vertical="center" wrapText="1"/>
    </xf>
    <xf numFmtId="0" fontId="46" fillId="0" borderId="0" xfId="11" applyFont="1" applyAlignment="1">
      <alignment horizontal="center" vertical="center" wrapText="1"/>
    </xf>
    <xf numFmtId="0" fontId="133" fillId="81" borderId="7" xfId="0" applyFont="1" applyFill="1" applyBorder="1" applyAlignment="1">
      <alignment horizontal="center" vertical="center" wrapText="1"/>
    </xf>
    <xf numFmtId="0" fontId="133" fillId="81" borderId="117" xfId="0" applyFont="1" applyFill="1" applyBorder="1" applyAlignment="1">
      <alignment horizontal="center" vertical="center" wrapText="1"/>
    </xf>
    <xf numFmtId="0" fontId="133" fillId="81" borderId="7" xfId="11" applyFont="1" applyFill="1" applyBorder="1" applyAlignment="1">
      <alignment horizontal="center" vertical="top"/>
    </xf>
    <xf numFmtId="0" fontId="143" fillId="83" borderId="60" xfId="0" applyFont="1" applyFill="1" applyBorder="1" applyAlignment="1">
      <alignment horizontal="center" vertical="center" wrapText="1"/>
    </xf>
    <xf numFmtId="0" fontId="143" fillId="83" borderId="77" xfId="0" applyFont="1" applyFill="1" applyBorder="1" applyAlignment="1">
      <alignment horizontal="center" vertical="center" wrapText="1"/>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98" fillId="3" borderId="67" xfId="13" applyFont="1" applyFill="1" applyBorder="1" applyAlignment="1" applyProtection="1">
      <alignment horizontal="center" vertical="center" wrapText="1"/>
      <protection locked="0"/>
    </xf>
    <xf numFmtId="0" fontId="98" fillId="3" borderId="60" xfId="13"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46" fillId="3" borderId="65" xfId="1" applyNumberFormat="1" applyFont="1" applyFill="1" applyBorder="1" applyAlignment="1" applyProtection="1">
      <alignment horizontal="center"/>
      <protection locked="0"/>
    </xf>
    <xf numFmtId="164" fontId="46" fillId="3" borderId="24" xfId="1" applyNumberFormat="1" applyFont="1" applyFill="1" applyBorder="1" applyAlignment="1" applyProtection="1">
      <alignment horizontal="center"/>
      <protection locked="0"/>
    </xf>
    <xf numFmtId="164" fontId="46" fillId="3" borderId="25" xfId="1" applyNumberFormat="1" applyFont="1" applyFill="1" applyBorder="1" applyAlignment="1" applyProtection="1">
      <alignment horizontal="center"/>
      <protection locked="0"/>
    </xf>
    <xf numFmtId="164" fontId="46" fillId="0" borderId="12" xfId="1" applyNumberFormat="1" applyFont="1" applyFill="1" applyBorder="1" applyAlignment="1" applyProtection="1">
      <alignment horizontal="center"/>
      <protection locked="0"/>
    </xf>
    <xf numFmtId="164" fontId="46" fillId="0" borderId="13" xfId="1" applyNumberFormat="1" applyFont="1" applyFill="1" applyBorder="1" applyAlignment="1" applyProtection="1">
      <alignment horizontal="center"/>
      <protection locked="0"/>
    </xf>
    <xf numFmtId="164" fontId="46" fillId="0" borderId="14" xfId="1" applyNumberFormat="1" applyFont="1" applyFill="1" applyBorder="1" applyAlignment="1" applyProtection="1">
      <alignment horizontal="center"/>
      <protection locked="0"/>
    </xf>
    <xf numFmtId="0" fontId="87" fillId="0" borderId="47" xfId="0" applyFont="1" applyBorder="1" applyAlignment="1">
      <alignment horizontal="center" vertical="center" wrapText="1"/>
    </xf>
    <xf numFmtId="0" fontId="87" fillId="0" borderId="48" xfId="0" applyFont="1" applyBorder="1" applyAlignment="1">
      <alignment horizontal="center" vertical="center" wrapText="1"/>
    </xf>
    <xf numFmtId="164" fontId="46" fillId="0" borderId="68" xfId="1" applyNumberFormat="1" applyFont="1" applyFill="1" applyBorder="1" applyAlignment="1" applyProtection="1">
      <alignment horizontal="center" vertical="center" wrapText="1"/>
      <protection locked="0"/>
    </xf>
    <xf numFmtId="164" fontId="46" fillId="0" borderId="69"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0" xfId="0" applyFont="1" applyBorder="1" applyAlignment="1">
      <alignment horizontal="center" vertical="center" wrapText="1"/>
    </xf>
    <xf numFmtId="0" fontId="87" fillId="0" borderId="70" xfId="0" applyFont="1" applyBorder="1" applyAlignment="1">
      <alignment horizontal="center"/>
    </xf>
    <xf numFmtId="0" fontId="87" fillId="0" borderId="71" xfId="0" applyFont="1" applyBorder="1" applyAlignment="1">
      <alignment horizontal="center"/>
    </xf>
    <xf numFmtId="0" fontId="4" fillId="0" borderId="8" xfId="0" applyFont="1" applyBorder="1" applyAlignment="1">
      <alignment horizontal="center" wrapText="1"/>
    </xf>
    <xf numFmtId="0" fontId="4" fillId="0" borderId="10" xfId="0" applyFont="1" applyBorder="1" applyAlignment="1">
      <alignment horizontal="center" wrapText="1"/>
    </xf>
    <xf numFmtId="0" fontId="99" fillId="0" borderId="50" xfId="0" applyFont="1" applyBorder="1" applyAlignment="1">
      <alignment horizontal="left" vertical="center"/>
    </xf>
    <xf numFmtId="0" fontId="99" fillId="0" borderId="51" xfId="0" applyFont="1" applyBorder="1" applyAlignment="1">
      <alignment horizontal="left" vertical="center"/>
    </xf>
    <xf numFmtId="0" fontId="4" fillId="0" borderId="5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3" xfId="0" applyFont="1" applyBorder="1" applyAlignment="1">
      <alignment horizontal="center"/>
    </xf>
    <xf numFmtId="0" fontId="4" fillId="0" borderId="14" xfId="0" applyFont="1" applyBorder="1" applyAlignment="1">
      <alignment horizontal="center" vertical="center" wrapText="1"/>
    </xf>
    <xf numFmtId="0" fontId="4" fillId="0" borderId="77" xfId="0" applyFont="1" applyBorder="1" applyAlignment="1">
      <alignment horizontal="center" vertical="center" wrapText="1"/>
    </xf>
    <xf numFmtId="0" fontId="112" fillId="0" borderId="94" xfId="0" applyFont="1" applyBorder="1" applyAlignment="1">
      <alignment horizontal="left" vertical="center" wrapText="1"/>
    </xf>
    <xf numFmtId="0" fontId="112" fillId="0" borderId="95" xfId="0" applyFont="1" applyBorder="1" applyAlignment="1">
      <alignment horizontal="left" vertical="center" wrapText="1"/>
    </xf>
    <xf numFmtId="0" fontId="112" fillId="0" borderId="99" xfId="0" applyFont="1" applyBorder="1" applyAlignment="1">
      <alignment horizontal="left" vertical="center" wrapText="1"/>
    </xf>
    <xf numFmtId="0" fontId="112" fillId="0" borderId="100" xfId="0" applyFont="1" applyBorder="1" applyAlignment="1">
      <alignment horizontal="left" vertical="center" wrapText="1"/>
    </xf>
    <xf numFmtId="0" fontId="112" fillId="0" borderId="102" xfId="0" applyFont="1" applyBorder="1" applyAlignment="1">
      <alignment horizontal="left" vertical="center" wrapText="1"/>
    </xf>
    <xf numFmtId="0" fontId="112" fillId="0" borderId="103" xfId="0" applyFont="1" applyBorder="1" applyAlignment="1">
      <alignment horizontal="left" vertical="center" wrapText="1"/>
    </xf>
    <xf numFmtId="0" fontId="113" fillId="0" borderId="96" xfId="0" applyFont="1" applyBorder="1" applyAlignment="1">
      <alignment horizontal="center" vertical="center" wrapText="1"/>
    </xf>
    <xf numFmtId="0" fontId="113" fillId="0" borderId="97" xfId="0" applyFont="1" applyBorder="1" applyAlignment="1">
      <alignment horizontal="center" vertical="center" wrapText="1"/>
    </xf>
    <xf numFmtId="0" fontId="113" fillId="0" borderId="98" xfId="0" applyFont="1" applyBorder="1" applyAlignment="1">
      <alignment horizontal="center" vertical="center" wrapText="1"/>
    </xf>
    <xf numFmtId="0" fontId="113" fillId="0" borderId="81" xfId="0" applyFont="1" applyBorder="1" applyAlignment="1">
      <alignment horizontal="center" vertical="center" wrapText="1"/>
    </xf>
    <xf numFmtId="0" fontId="113" fillId="0" borderId="101" xfId="0" applyFont="1" applyBorder="1" applyAlignment="1">
      <alignment horizontal="center" vertical="center" wrapText="1"/>
    </xf>
    <xf numFmtId="0" fontId="113" fillId="0" borderId="71"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7" xfId="0" applyFont="1" applyBorder="1" applyAlignment="1">
      <alignment horizontal="center" vertical="center" wrapText="1"/>
    </xf>
    <xf numFmtId="0" fontId="109" fillId="0" borderId="117" xfId="0" applyFont="1" applyBorder="1" applyAlignment="1">
      <alignment horizontal="center" vertical="center" wrapText="1"/>
    </xf>
    <xf numFmtId="0" fontId="117" fillId="0" borderId="117" xfId="0" applyFont="1" applyBorder="1" applyAlignment="1">
      <alignment horizontal="center" vertical="center"/>
    </xf>
    <xf numFmtId="0" fontId="117" fillId="0" borderId="96" xfId="0" applyFont="1" applyBorder="1" applyAlignment="1">
      <alignment horizontal="center" vertical="center"/>
    </xf>
    <xf numFmtId="0" fontId="117" fillId="0" borderId="98" xfId="0" applyFont="1" applyBorder="1" applyAlignment="1">
      <alignment horizontal="center" vertical="center"/>
    </xf>
    <xf numFmtId="0" fontId="117" fillId="0" borderId="81" xfId="0" applyFont="1" applyBorder="1" applyAlignment="1">
      <alignment horizontal="center" vertical="center"/>
    </xf>
    <xf numFmtId="0" fontId="117" fillId="0" borderId="71" xfId="0" applyFont="1" applyBorder="1" applyAlignment="1">
      <alignment horizontal="center" vertical="center"/>
    </xf>
    <xf numFmtId="0" fontId="113" fillId="0" borderId="117" xfId="0" applyFont="1" applyBorder="1" applyAlignment="1">
      <alignment horizontal="center" vertical="center" wrapText="1"/>
    </xf>
    <xf numFmtId="0" fontId="109" fillId="0" borderId="120" xfId="0" applyFont="1" applyBorder="1" applyAlignment="1">
      <alignment horizontal="center" vertical="center" wrapText="1"/>
    </xf>
    <xf numFmtId="0" fontId="112" fillId="0" borderId="96" xfId="0" applyFont="1" applyBorder="1" applyAlignment="1">
      <alignment horizontal="center" vertical="center" wrapText="1"/>
    </xf>
    <xf numFmtId="0" fontId="112" fillId="0" borderId="98" xfId="0" applyFont="1" applyBorder="1" applyAlignment="1">
      <alignment horizontal="center" vertical="center" wrapText="1"/>
    </xf>
    <xf numFmtId="0" fontId="112" fillId="0" borderId="66" xfId="0" applyFont="1" applyBorder="1" applyAlignment="1">
      <alignment horizontal="center" vertical="center" wrapText="1"/>
    </xf>
    <xf numFmtId="0" fontId="112" fillId="0" borderId="64" xfId="0" applyFont="1" applyBorder="1" applyAlignment="1">
      <alignment horizontal="center" vertical="center" wrapText="1"/>
    </xf>
    <xf numFmtId="0" fontId="112" fillId="0" borderId="81" xfId="0" applyFont="1" applyBorder="1" applyAlignment="1">
      <alignment horizontal="center" vertical="center" wrapText="1"/>
    </xf>
    <xf numFmtId="0" fontId="112" fillId="0" borderId="71" xfId="0" applyFont="1" applyBorder="1" applyAlignment="1">
      <alignment horizontal="center" vertical="center" wrapText="1"/>
    </xf>
    <xf numFmtId="0" fontId="109" fillId="0" borderId="118" xfId="0" applyFont="1" applyBorder="1" applyAlignment="1">
      <alignment horizontal="center" vertical="center" wrapText="1"/>
    </xf>
    <xf numFmtId="0" fontId="109" fillId="0" borderId="119" xfId="0" applyFont="1" applyBorder="1" applyAlignment="1">
      <alignment horizontal="center" vertical="center" wrapText="1"/>
    </xf>
    <xf numFmtId="0" fontId="112" fillId="0" borderId="72" xfId="0" applyFont="1" applyBorder="1" applyAlignment="1">
      <alignment horizontal="center" vertical="center" wrapText="1"/>
    </xf>
    <xf numFmtId="0" fontId="112" fillId="0" borderId="7" xfId="0" applyFont="1" applyBorder="1" applyAlignment="1">
      <alignment horizontal="center" vertical="center" wrapText="1"/>
    </xf>
    <xf numFmtId="0" fontId="109" fillId="0" borderId="72" xfId="0" applyFont="1" applyBorder="1" applyAlignment="1">
      <alignment horizontal="center" vertical="center" wrapText="1"/>
    </xf>
    <xf numFmtId="0" fontId="109" fillId="0" borderId="71" xfId="0" applyFont="1" applyBorder="1" applyAlignment="1">
      <alignment horizontal="center" vertical="center" wrapText="1"/>
    </xf>
    <xf numFmtId="0" fontId="112" fillId="0" borderId="50" xfId="0" applyFont="1" applyBorder="1" applyAlignment="1">
      <alignment horizontal="left" vertical="top" wrapText="1"/>
    </xf>
    <xf numFmtId="0" fontId="112" fillId="0" borderId="73" xfId="0" applyFont="1" applyBorder="1" applyAlignment="1">
      <alignment horizontal="left" vertical="top" wrapText="1"/>
    </xf>
    <xf numFmtId="0" fontId="112" fillId="0" borderId="59" xfId="0" applyFont="1" applyBorder="1" applyAlignment="1">
      <alignment horizontal="left" vertical="top" wrapText="1"/>
    </xf>
    <xf numFmtId="0" fontId="112" fillId="0" borderId="88" xfId="0" applyFont="1" applyBorder="1" applyAlignment="1">
      <alignment horizontal="left" vertical="top" wrapText="1"/>
    </xf>
    <xf numFmtId="0" fontId="112" fillId="0" borderId="93" xfId="0" applyFont="1" applyBorder="1" applyAlignment="1">
      <alignment horizontal="left" vertical="top" wrapText="1"/>
    </xf>
    <xf numFmtId="0" fontId="112" fillId="0" borderId="124" xfId="0" applyFont="1" applyBorder="1" applyAlignment="1">
      <alignment horizontal="left" vertical="top" wrapText="1"/>
    </xf>
    <xf numFmtId="0" fontId="112" fillId="0" borderId="82" xfId="0" applyFont="1" applyBorder="1" applyAlignment="1">
      <alignment horizontal="center" vertical="center" wrapText="1"/>
    </xf>
    <xf numFmtId="0" fontId="112" fillId="0" borderId="63" xfId="0" applyFont="1" applyBorder="1" applyAlignment="1">
      <alignment horizontal="center" vertical="center" wrapText="1"/>
    </xf>
    <xf numFmtId="0" fontId="109" fillId="0" borderId="60" xfId="0" applyFont="1" applyBorder="1" applyAlignment="1">
      <alignment horizontal="center" vertical="center" wrapText="1"/>
    </xf>
    <xf numFmtId="0" fontId="109" fillId="0" borderId="65" xfId="0" applyFont="1" applyBorder="1" applyAlignment="1">
      <alignment horizontal="center" vertical="center" wrapText="1"/>
    </xf>
    <xf numFmtId="0" fontId="109" fillId="0" borderId="24" xfId="0" applyFont="1" applyBorder="1" applyAlignment="1">
      <alignment horizontal="center" vertical="center" wrapText="1"/>
    </xf>
    <xf numFmtId="0" fontId="109" fillId="0" borderId="25" xfId="0" applyFont="1" applyBorder="1" applyAlignment="1">
      <alignment horizontal="center" vertical="center" wrapText="1"/>
    </xf>
    <xf numFmtId="0" fontId="109" fillId="0" borderId="96" xfId="0" applyFont="1" applyBorder="1" applyAlignment="1">
      <alignment horizontal="center" vertical="top" wrapText="1"/>
    </xf>
    <xf numFmtId="0" fontId="109" fillId="0" borderId="97" xfId="0" applyFont="1" applyBorder="1" applyAlignment="1">
      <alignment horizontal="center" vertical="top" wrapText="1"/>
    </xf>
    <xf numFmtId="0" fontId="109" fillId="0" borderId="119" xfId="0" applyFont="1" applyBorder="1" applyAlignment="1">
      <alignment horizontal="center" vertical="top" wrapText="1"/>
    </xf>
    <xf numFmtId="0" fontId="109" fillId="0" borderId="120" xfId="0" applyFont="1" applyBorder="1" applyAlignment="1">
      <alignment horizontal="center" vertical="top" wrapText="1"/>
    </xf>
    <xf numFmtId="0" fontId="129" fillId="0" borderId="109" xfId="0" applyFont="1" applyBorder="1" applyAlignment="1">
      <alignment horizontal="left" vertical="top" wrapText="1"/>
    </xf>
    <xf numFmtId="0" fontId="129" fillId="0" borderId="110" xfId="0" applyFont="1" applyBorder="1" applyAlignment="1">
      <alignment horizontal="left" vertical="top" wrapText="1"/>
    </xf>
    <xf numFmtId="0" fontId="115" fillId="0" borderId="96" xfId="0" applyFont="1" applyBorder="1" applyAlignment="1">
      <alignment horizontal="center" vertical="center"/>
    </xf>
    <xf numFmtId="0" fontId="115" fillId="0" borderId="98" xfId="0" applyFont="1" applyBorder="1" applyAlignment="1">
      <alignment horizontal="center" vertical="center"/>
    </xf>
    <xf numFmtId="0" fontId="115" fillId="0" borderId="81" xfId="0" applyFont="1" applyBorder="1" applyAlignment="1">
      <alignment horizontal="center" vertical="center"/>
    </xf>
    <xf numFmtId="0" fontId="115" fillId="0" borderId="71" xfId="0" applyFont="1" applyBorder="1" applyAlignment="1">
      <alignment horizontal="center" vertical="center"/>
    </xf>
    <xf numFmtId="0" fontId="114" fillId="0" borderId="117" xfId="0" applyFont="1" applyBorder="1" applyAlignment="1">
      <alignment horizontal="center" vertical="center" wrapText="1"/>
    </xf>
    <xf numFmtId="0" fontId="114" fillId="0" borderId="121" xfId="0" applyFont="1" applyBorder="1" applyAlignment="1">
      <alignment horizontal="center" vertical="center" wrapText="1"/>
    </xf>
  </cellXfs>
  <cellStyles count="20968">
    <cellStyle name="_RC VALUTEBIS WRILSI " xfId="18" xr:uid="{00000000-0005-0000-0000-000000000000}"/>
    <cellStyle name="=C:\WINNT35\SYSTEM32\COMMAND.COM" xfId="20963"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4"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2" xr:uid="{00000000-0005-0000-0000-0000AD270000}"/>
    <cellStyle name="Normal 122" xfId="20960" xr:uid="{00000000-0005-0000-0000-0000AE270000}"/>
    <cellStyle name="Normal 123" xfId="20965"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15" xfId="20966" xr:uid="{18E220BA-DE2F-4943-A2C9-F7F91B49ED24}"/>
    <cellStyle name="Normal 4 16" xfId="20967" xr:uid="{44B00C04-DE36-456F-9475-F60364101237}"/>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1"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8"/>
  <sheetViews>
    <sheetView tabSelected="1" zoomScale="80" zoomScaleNormal="80" workbookViewId="0"/>
  </sheetViews>
  <sheetFormatPr defaultColWidth="9.109375" defaultRowHeight="13.8"/>
  <cols>
    <col min="1" max="1" width="10.33203125" style="4" customWidth="1"/>
    <col min="2" max="2" width="138.44140625" style="5" bestFit="1" customWidth="1"/>
    <col min="3" max="3" width="39.44140625" style="5" customWidth="1"/>
    <col min="4" max="6" width="9.109375" style="5"/>
    <col min="7" max="7" width="25" style="5" customWidth="1"/>
    <col min="8" max="16384" width="9.109375" style="5"/>
  </cols>
  <sheetData>
    <row r="1" spans="1:3">
      <c r="A1" s="103"/>
      <c r="B1" s="109" t="s">
        <v>209</v>
      </c>
      <c r="C1" s="103"/>
    </row>
    <row r="2" spans="1:3">
      <c r="A2" s="110">
        <v>1</v>
      </c>
      <c r="B2" s="217" t="s">
        <v>210</v>
      </c>
      <c r="C2" s="39" t="s">
        <v>680</v>
      </c>
    </row>
    <row r="3" spans="1:3">
      <c r="A3" s="110">
        <v>2</v>
      </c>
      <c r="B3" s="218" t="s">
        <v>206</v>
      </c>
      <c r="C3" s="39" t="s">
        <v>684</v>
      </c>
    </row>
    <row r="4" spans="1:3">
      <c r="A4" s="110">
        <v>3</v>
      </c>
      <c r="B4" s="219" t="s">
        <v>211</v>
      </c>
      <c r="C4" s="39" t="s">
        <v>685</v>
      </c>
    </row>
    <row r="5" spans="1:3">
      <c r="A5" s="111">
        <v>4</v>
      </c>
      <c r="B5" s="220" t="s">
        <v>207</v>
      </c>
      <c r="C5" s="39" t="s">
        <v>686</v>
      </c>
    </row>
    <row r="6" spans="1:3" s="112" customFormat="1" ht="45.75" customHeight="1">
      <c r="A6" s="564" t="s">
        <v>283</v>
      </c>
      <c r="B6" s="565"/>
      <c r="C6" s="565"/>
    </row>
    <row r="7" spans="1:3">
      <c r="A7" s="113" t="s">
        <v>29</v>
      </c>
      <c r="B7" s="109" t="s">
        <v>208</v>
      </c>
    </row>
    <row r="8" spans="1:3">
      <c r="A8" s="103">
        <v>1</v>
      </c>
      <c r="B8" s="141" t="s">
        <v>20</v>
      </c>
    </row>
    <row r="9" spans="1:3">
      <c r="A9" s="103">
        <v>2</v>
      </c>
      <c r="B9" s="141" t="s">
        <v>21</v>
      </c>
    </row>
    <row r="10" spans="1:3">
      <c r="A10" s="103">
        <v>3</v>
      </c>
      <c r="B10" s="141" t="s">
        <v>22</v>
      </c>
    </row>
    <row r="11" spans="1:3">
      <c r="A11" s="103">
        <v>4</v>
      </c>
      <c r="B11" s="141" t="s">
        <v>23</v>
      </c>
    </row>
    <row r="12" spans="1:3">
      <c r="A12" s="103">
        <v>5</v>
      </c>
      <c r="B12" s="141" t="s">
        <v>24</v>
      </c>
    </row>
    <row r="13" spans="1:3">
      <c r="A13" s="103">
        <v>6</v>
      </c>
      <c r="B13" s="142" t="s">
        <v>218</v>
      </c>
    </row>
    <row r="14" spans="1:3">
      <c r="A14" s="103">
        <v>7</v>
      </c>
      <c r="B14" s="141" t="s">
        <v>212</v>
      </c>
    </row>
    <row r="15" spans="1:3">
      <c r="A15" s="103">
        <v>8</v>
      </c>
      <c r="B15" s="141" t="s">
        <v>213</v>
      </c>
    </row>
    <row r="16" spans="1:3">
      <c r="A16" s="103">
        <v>9</v>
      </c>
      <c r="B16" s="141" t="s">
        <v>25</v>
      </c>
    </row>
    <row r="17" spans="1:2">
      <c r="A17" s="216" t="s">
        <v>282</v>
      </c>
      <c r="B17" s="215" t="s">
        <v>269</v>
      </c>
    </row>
    <row r="18" spans="1:2">
      <c r="A18" s="519" t="s">
        <v>720</v>
      </c>
      <c r="B18" s="141" t="s">
        <v>721</v>
      </c>
    </row>
    <row r="19" spans="1:2">
      <c r="A19" s="519" t="s">
        <v>722</v>
      </c>
      <c r="B19" s="141" t="s">
        <v>723</v>
      </c>
    </row>
    <row r="20" spans="1:2">
      <c r="A20" s="103">
        <v>10</v>
      </c>
      <c r="B20" s="141" t="s">
        <v>26</v>
      </c>
    </row>
    <row r="21" spans="1:2">
      <c r="A21" s="103">
        <v>11</v>
      </c>
      <c r="B21" s="142" t="s">
        <v>214</v>
      </c>
    </row>
    <row r="22" spans="1:2">
      <c r="A22" s="103">
        <v>12</v>
      </c>
      <c r="B22" s="142" t="s">
        <v>27</v>
      </c>
    </row>
    <row r="23" spans="1:2">
      <c r="A23" s="234">
        <v>13</v>
      </c>
      <c r="B23" s="235" t="s">
        <v>215</v>
      </c>
    </row>
    <row r="24" spans="1:2">
      <c r="A24" s="234">
        <v>14</v>
      </c>
      <c r="B24" s="236" t="s">
        <v>240</v>
      </c>
    </row>
    <row r="25" spans="1:2">
      <c r="A25" s="234">
        <v>15</v>
      </c>
      <c r="B25" s="237" t="s">
        <v>28</v>
      </c>
    </row>
    <row r="26" spans="1:2">
      <c r="A26" s="234">
        <v>15.1</v>
      </c>
      <c r="B26" s="238" t="s">
        <v>296</v>
      </c>
    </row>
    <row r="27" spans="1:2">
      <c r="A27" s="350">
        <v>15.2</v>
      </c>
      <c r="B27" s="520" t="s">
        <v>725</v>
      </c>
    </row>
    <row r="28" spans="1:2">
      <c r="A28" s="234">
        <v>16</v>
      </c>
      <c r="B28" s="238" t="s">
        <v>341</v>
      </c>
    </row>
    <row r="29" spans="1:2">
      <c r="A29" s="234">
        <v>17</v>
      </c>
      <c r="B29" s="238" t="s">
        <v>382</v>
      </c>
    </row>
    <row r="30" spans="1:2">
      <c r="A30" s="234">
        <v>18</v>
      </c>
      <c r="B30" s="238" t="s">
        <v>670</v>
      </c>
    </row>
    <row r="31" spans="1:2">
      <c r="A31" s="234">
        <v>19</v>
      </c>
      <c r="B31" s="238" t="s">
        <v>671</v>
      </c>
    </row>
    <row r="32" spans="1:2">
      <c r="A32" s="234">
        <v>20</v>
      </c>
      <c r="B32" s="288" t="s">
        <v>672</v>
      </c>
    </row>
    <row r="33" spans="1:2">
      <c r="A33" s="234">
        <v>21</v>
      </c>
      <c r="B33" s="238" t="s">
        <v>498</v>
      </c>
    </row>
    <row r="34" spans="1:2">
      <c r="A34" s="234">
        <v>22</v>
      </c>
      <c r="B34" s="238" t="s">
        <v>673</v>
      </c>
    </row>
    <row r="35" spans="1:2">
      <c r="A35" s="234">
        <v>23</v>
      </c>
      <c r="B35" s="238" t="s">
        <v>674</v>
      </c>
    </row>
    <row r="36" spans="1:2">
      <c r="A36" s="234">
        <v>24</v>
      </c>
      <c r="B36" s="238" t="s">
        <v>675</v>
      </c>
    </row>
    <row r="37" spans="1:2">
      <c r="A37" s="234">
        <v>25</v>
      </c>
      <c r="B37" s="238" t="s">
        <v>383</v>
      </c>
    </row>
    <row r="38" spans="1:2">
      <c r="A38" s="234">
        <v>26</v>
      </c>
      <c r="B38" s="238" t="s">
        <v>520</v>
      </c>
    </row>
  </sheetData>
  <mergeCells count="1">
    <mergeCell ref="A6:C6"/>
  </mergeCells>
  <hyperlinks>
    <hyperlink ref="B9" location="'2. SOFP'!A1" display="Balance Sheet" xr:uid="{00000000-0004-0000-0000-000000000000}"/>
    <hyperlink ref="B12" location="'5. RWA'!A1" display="Risk-Weighted Assets (RWA)" xr:uid="{00000000-0004-0000-0000-000001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A1" display="Linkages between financial statement assets and  balance sheet items subject to credit risk weighting"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 Capital'!A1" display="Regulatory Capital" xr:uid="{00000000-0004-0000-0000-000008000000}"/>
    <hyperlink ref="B20" location="'10. CC2'!A1" display="Reconciliation of regulatory capital to balance sheet " xr:uid="{00000000-0004-0000-0000-000009000000}"/>
    <hyperlink ref="B21" location="'11. CRWA'!A1" display="Credit risk weighted exposures" xr:uid="{00000000-0004-0000-0000-00000A000000}"/>
    <hyperlink ref="B22" location="'12. CRM'!A1" display="Credit risk mitigation" xr:uid="{00000000-0004-0000-0000-00000B000000}"/>
    <hyperlink ref="B23" location="'13. CRME'!A1" display="Standardized approach - effect of credit risk mitigation" xr:uid="{00000000-0004-0000-0000-00000C000000}"/>
    <hyperlink ref="B25" location="'15. CCR'!A1" display="Counterparty credit risk" xr:uid="{00000000-0004-0000-0000-00000D000000}"/>
    <hyperlink ref="B24" location="'14. LCR'!A1" display="Liquidity Coverage Ratio" xr:uid="{00000000-0004-0000-0000-00000E000000}"/>
    <hyperlink ref="B17" location="'9.1. Capital Requirements'!A1" display="Capital Adequacy Requirements" xr:uid="{00000000-0004-0000-0000-00000F000000}"/>
    <hyperlink ref="B26" location="'15.1 LR'!A1" display="Leverage Ratio" xr:uid="{00000000-0004-0000-0000-000010000000}"/>
    <hyperlink ref="B28" location="'16. NSFR'!A1" display="Net Stable Funding Ratio" xr:uid="{00000000-0004-0000-0000-000011000000}"/>
    <hyperlink ref="B29" location="' 17. Residual Maturity'!A1" display="Exposures distributed by residual maturity and Risk Classes" xr:uid="{00000000-0004-0000-0000-000012000000}"/>
    <hyperlink ref="B30" location="'18. Assets by Exposure classes'!A1" display="Gross carrying value, book value, reserves, write-offs and reserve charges by risk classes" xr:uid="{00000000-0004-0000-0000-000013000000}"/>
    <hyperlink ref="B31" location="'19. Assets by Risk Sectors'!A1" display="Gross carrying value, book value, reserves, write-offs and reserve charges by Sectors of income source" xr:uid="{00000000-0004-0000-0000-000014000000}"/>
    <hyperlink ref="B33" location="'21. NPL'!A1" display="Changes in the stock of non-performing loans" xr:uid="{00000000-0004-0000-0000-000015000000}"/>
    <hyperlink ref="B34" location="'22. Quality'!A1" display="Distribution of loans, Debt securities  and Off-balance-sheet items according to  Risk classification and Past due days" xr:uid="{00000000-0004-0000-0000-000016000000}"/>
    <hyperlink ref="B35" location="'23. LTV'!A1" display="Loans Distributed according to LTV ratio, Loan reserves, Value of collateral for loans and loans secured by guarantees according to Risk classification and past due days" xr:uid="{00000000-0004-0000-0000-000017000000}"/>
    <hyperlink ref="B36" location="'24. Risk Sector'!A1" display="Loans and reserves on loans distributed according to Sectors of income source and risk classification" xr:uid="{00000000-0004-0000-0000-000018000000}"/>
    <hyperlink ref="B37" location="'25. Collateral'!A1" display="Loans, corporate debt securities and Off-balance-sheet items distributed by type of collateral" xr:uid="{00000000-0004-0000-0000-000019000000}"/>
    <hyperlink ref="B32" location="'20. Reserves'!A1" display="Change in reserve for loans and Corporate debt securities" xr:uid="{00000000-0004-0000-0000-00001A000000}"/>
    <hyperlink ref="B38" location="'26. Retail Products'!A1" display="General information on retail products" xr:uid="{00000000-0004-0000-0000-00001B000000}"/>
    <hyperlink ref="B19" location="'9.3. MREL2'!A1" display="MREL Components Breakdown by Maturity and Governing Law" xr:uid="{1614C9AF-9A5C-4B27-93CD-780CE063B63D}"/>
    <hyperlink ref="B18" location="'9.2. MREL1'!A1" display="Summary Information on Minimum Requirement for Own Funds and Eligible Liabilities (MREL)" xr:uid="{24C32076-4ECD-4C51-B03A-6060C017C1AD}"/>
    <hyperlink ref="B8" location="'1. key ratios'!A1" display="Key ratios" xr:uid="{DF5AF3D2-F006-46C9-A818-0BB29FF88D91}"/>
    <hyperlink ref="B27" location="'15.2 CVA'!A1" display="Credit Valuation Adjustment" xr:uid="{7F6F14DA-7599-47B2-A97B-A77DA5CE4CF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C56"/>
  <sheetViews>
    <sheetView zoomScale="90" zoomScaleNormal="9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9.5546875" style="4" bestFit="1" customWidth="1"/>
    <col min="2" max="2" width="132.44140625" style="4" customWidth="1"/>
    <col min="3" max="3" width="18.44140625" style="4" customWidth="1"/>
    <col min="4" max="16384" width="9.109375" style="4"/>
  </cols>
  <sheetData>
    <row r="1" spans="1:3">
      <c r="A1" s="2" t="s">
        <v>30</v>
      </c>
      <c r="B1" s="3" t="str">
        <f>Info!C2</f>
        <v>Terabank</v>
      </c>
    </row>
    <row r="2" spans="1:3" s="2" customFormat="1" ht="15.75" customHeight="1">
      <c r="A2" s="2" t="s">
        <v>31</v>
      </c>
      <c r="B2" s="245">
        <f>'1. key ratios'!B2</f>
        <v>46022</v>
      </c>
    </row>
    <row r="3" spans="1:3" s="2" customFormat="1" ht="15.75" customHeight="1"/>
    <row r="4" spans="1:3" ht="13.8" thickBot="1">
      <c r="A4" s="4" t="s">
        <v>143</v>
      </c>
      <c r="B4" s="85" t="s">
        <v>142</v>
      </c>
    </row>
    <row r="5" spans="1:3">
      <c r="A5" s="44" t="s">
        <v>6</v>
      </c>
      <c r="B5" s="45"/>
      <c r="C5" s="46" t="s">
        <v>35</v>
      </c>
    </row>
    <row r="6" spans="1:3">
      <c r="A6" s="47">
        <v>1</v>
      </c>
      <c r="B6" s="48" t="s">
        <v>141</v>
      </c>
      <c r="C6" s="49">
        <v>310115845</v>
      </c>
    </row>
    <row r="7" spans="1:3">
      <c r="A7" s="47">
        <v>2</v>
      </c>
      <c r="B7" s="50" t="s">
        <v>140</v>
      </c>
      <c r="C7" s="51">
        <v>128022000</v>
      </c>
    </row>
    <row r="8" spans="1:3">
      <c r="A8" s="47">
        <v>3</v>
      </c>
      <c r="B8" s="52" t="s">
        <v>139</v>
      </c>
      <c r="C8" s="51">
        <v>0</v>
      </c>
    </row>
    <row r="9" spans="1:3">
      <c r="A9" s="47">
        <v>4</v>
      </c>
      <c r="B9" s="52" t="s">
        <v>138</v>
      </c>
      <c r="C9" s="51">
        <v>0</v>
      </c>
    </row>
    <row r="10" spans="1:3">
      <c r="A10" s="47">
        <v>5</v>
      </c>
      <c r="B10" s="52" t="s">
        <v>137</v>
      </c>
      <c r="C10" s="51">
        <v>0</v>
      </c>
    </row>
    <row r="11" spans="1:3">
      <c r="A11" s="47">
        <v>6</v>
      </c>
      <c r="B11" s="53" t="s">
        <v>136</v>
      </c>
      <c r="C11" s="51">
        <v>182093845</v>
      </c>
    </row>
    <row r="12" spans="1:3" s="24" customFormat="1">
      <c r="A12" s="47">
        <v>7</v>
      </c>
      <c r="B12" s="48" t="s">
        <v>135</v>
      </c>
      <c r="C12" s="54">
        <v>37793587.241443649</v>
      </c>
    </row>
    <row r="13" spans="1:3" s="24" customFormat="1">
      <c r="A13" s="47">
        <v>8</v>
      </c>
      <c r="B13" s="55" t="s">
        <v>134</v>
      </c>
      <c r="C13" s="56">
        <v>0</v>
      </c>
    </row>
    <row r="14" spans="1:3" s="24" customFormat="1" ht="26.4">
      <c r="A14" s="47">
        <v>9</v>
      </c>
      <c r="B14" s="57" t="s">
        <v>133</v>
      </c>
      <c r="C14" s="56">
        <v>0</v>
      </c>
    </row>
    <row r="15" spans="1:3" s="24" customFormat="1">
      <c r="A15" s="47">
        <v>10</v>
      </c>
      <c r="B15" s="58" t="s">
        <v>132</v>
      </c>
      <c r="C15" s="56">
        <v>37061004</v>
      </c>
    </row>
    <row r="16" spans="1:3" s="24" customFormat="1">
      <c r="A16" s="47">
        <v>11</v>
      </c>
      <c r="B16" s="59" t="s">
        <v>131</v>
      </c>
      <c r="C16" s="56">
        <v>0</v>
      </c>
    </row>
    <row r="17" spans="1:3" s="24" customFormat="1">
      <c r="A17" s="47">
        <v>12</v>
      </c>
      <c r="B17" s="58" t="s">
        <v>130</v>
      </c>
      <c r="C17" s="56">
        <v>0</v>
      </c>
    </row>
    <row r="18" spans="1:3" s="24" customFormat="1">
      <c r="A18" s="47">
        <v>13</v>
      </c>
      <c r="B18" s="58" t="s">
        <v>129</v>
      </c>
      <c r="C18" s="56">
        <v>0</v>
      </c>
    </row>
    <row r="19" spans="1:3" s="24" customFormat="1">
      <c r="A19" s="47">
        <v>14</v>
      </c>
      <c r="B19" s="58" t="s">
        <v>128</v>
      </c>
      <c r="C19" s="56">
        <v>0</v>
      </c>
    </row>
    <row r="20" spans="1:3" s="24" customFormat="1">
      <c r="A20" s="47">
        <v>15</v>
      </c>
      <c r="B20" s="58" t="s">
        <v>127</v>
      </c>
      <c r="C20" s="56">
        <v>0</v>
      </c>
    </row>
    <row r="21" spans="1:3" s="24" customFormat="1" ht="26.4">
      <c r="A21" s="47">
        <v>16</v>
      </c>
      <c r="B21" s="57" t="s">
        <v>126</v>
      </c>
      <c r="C21" s="56">
        <v>0</v>
      </c>
    </row>
    <row r="22" spans="1:3" s="24" customFormat="1">
      <c r="A22" s="47">
        <v>17</v>
      </c>
      <c r="B22" s="60" t="s">
        <v>125</v>
      </c>
      <c r="C22" s="56">
        <v>0</v>
      </c>
    </row>
    <row r="23" spans="1:3" s="24" customFormat="1">
      <c r="A23" s="47">
        <v>18</v>
      </c>
      <c r="B23" s="458" t="s">
        <v>521</v>
      </c>
      <c r="C23" s="56">
        <v>732583.2414436501</v>
      </c>
    </row>
    <row r="24" spans="1:3" s="24" customFormat="1">
      <c r="A24" s="47">
        <v>19</v>
      </c>
      <c r="B24" s="57" t="s">
        <v>124</v>
      </c>
      <c r="C24" s="56">
        <v>0</v>
      </c>
    </row>
    <row r="25" spans="1:3" s="24" customFormat="1" ht="26.4">
      <c r="A25" s="47">
        <v>20</v>
      </c>
      <c r="B25" s="57" t="s">
        <v>101</v>
      </c>
      <c r="C25" s="56">
        <v>0</v>
      </c>
    </row>
    <row r="26" spans="1:3" s="24" customFormat="1">
      <c r="A26" s="47">
        <v>21</v>
      </c>
      <c r="B26" s="59" t="s">
        <v>123</v>
      </c>
      <c r="C26" s="56">
        <v>0</v>
      </c>
    </row>
    <row r="27" spans="1:3" s="24" customFormat="1">
      <c r="A27" s="47">
        <v>22</v>
      </c>
      <c r="B27" s="59" t="s">
        <v>122</v>
      </c>
      <c r="C27" s="56">
        <v>0</v>
      </c>
    </row>
    <row r="28" spans="1:3" s="24" customFormat="1">
      <c r="A28" s="47">
        <v>23</v>
      </c>
      <c r="B28" s="59" t="s">
        <v>121</v>
      </c>
      <c r="C28" s="56">
        <v>0</v>
      </c>
    </row>
    <row r="29" spans="1:3" s="24" customFormat="1">
      <c r="A29" s="47">
        <v>24</v>
      </c>
      <c r="B29" s="61" t="s">
        <v>120</v>
      </c>
      <c r="C29" s="54">
        <v>272322257.75855637</v>
      </c>
    </row>
    <row r="30" spans="1:3" s="24" customFormat="1">
      <c r="A30" s="62"/>
      <c r="B30" s="63"/>
      <c r="C30" s="56">
        <v>0</v>
      </c>
    </row>
    <row r="31" spans="1:3" s="24" customFormat="1">
      <c r="A31" s="62">
        <v>25</v>
      </c>
      <c r="B31" s="61" t="s">
        <v>119</v>
      </c>
      <c r="C31" s="54">
        <v>35036300</v>
      </c>
    </row>
    <row r="32" spans="1:3" s="24" customFormat="1">
      <c r="A32" s="62">
        <v>26</v>
      </c>
      <c r="B32" s="52" t="s">
        <v>118</v>
      </c>
      <c r="C32" s="64">
        <v>35036300</v>
      </c>
    </row>
    <row r="33" spans="1:3" s="24" customFormat="1">
      <c r="A33" s="62">
        <v>27</v>
      </c>
      <c r="B33" s="65" t="s">
        <v>179</v>
      </c>
      <c r="C33" s="56">
        <v>0</v>
      </c>
    </row>
    <row r="34" spans="1:3" s="24" customFormat="1">
      <c r="A34" s="62">
        <v>28</v>
      </c>
      <c r="B34" s="65" t="s">
        <v>117</v>
      </c>
      <c r="C34" s="56">
        <v>35036300</v>
      </c>
    </row>
    <row r="35" spans="1:3" s="24" customFormat="1">
      <c r="A35" s="62">
        <v>29</v>
      </c>
      <c r="B35" s="52" t="s">
        <v>116</v>
      </c>
      <c r="C35" s="56">
        <v>0</v>
      </c>
    </row>
    <row r="36" spans="1:3" s="24" customFormat="1">
      <c r="A36" s="62">
        <v>30</v>
      </c>
      <c r="B36" s="61" t="s">
        <v>115</v>
      </c>
      <c r="C36" s="54">
        <v>0</v>
      </c>
    </row>
    <row r="37" spans="1:3" s="24" customFormat="1">
      <c r="A37" s="62">
        <v>31</v>
      </c>
      <c r="B37" s="57" t="s">
        <v>114</v>
      </c>
      <c r="C37" s="56">
        <v>0</v>
      </c>
    </row>
    <row r="38" spans="1:3" s="24" customFormat="1">
      <c r="A38" s="62">
        <v>32</v>
      </c>
      <c r="B38" s="58" t="s">
        <v>113</v>
      </c>
      <c r="C38" s="56">
        <v>0</v>
      </c>
    </row>
    <row r="39" spans="1:3" s="24" customFormat="1">
      <c r="A39" s="62">
        <v>33</v>
      </c>
      <c r="B39" s="57" t="s">
        <v>112</v>
      </c>
      <c r="C39" s="56">
        <v>0</v>
      </c>
    </row>
    <row r="40" spans="1:3" s="24" customFormat="1" ht="26.4">
      <c r="A40" s="62">
        <v>34</v>
      </c>
      <c r="B40" s="57" t="s">
        <v>101</v>
      </c>
      <c r="C40" s="56">
        <v>0</v>
      </c>
    </row>
    <row r="41" spans="1:3" s="24" customFormat="1">
      <c r="A41" s="62">
        <v>35</v>
      </c>
      <c r="B41" s="59" t="s">
        <v>111</v>
      </c>
      <c r="C41" s="56">
        <v>0</v>
      </c>
    </row>
    <row r="42" spans="1:3" s="24" customFormat="1">
      <c r="A42" s="62">
        <v>36</v>
      </c>
      <c r="B42" s="61" t="s">
        <v>110</v>
      </c>
      <c r="C42" s="54">
        <v>35036300</v>
      </c>
    </row>
    <row r="43" spans="1:3" s="24" customFormat="1">
      <c r="A43" s="62"/>
      <c r="B43" s="63"/>
      <c r="C43" s="56">
        <v>0</v>
      </c>
    </row>
    <row r="44" spans="1:3" s="24" customFormat="1">
      <c r="A44" s="62">
        <v>37</v>
      </c>
      <c r="B44" s="66" t="s">
        <v>109</v>
      </c>
      <c r="C44" s="54">
        <v>71294867.650000006</v>
      </c>
    </row>
    <row r="45" spans="1:3" s="24" customFormat="1">
      <c r="A45" s="62">
        <v>38</v>
      </c>
      <c r="B45" s="52" t="s">
        <v>108</v>
      </c>
      <c r="C45" s="56">
        <v>71294867.650000006</v>
      </c>
    </row>
    <row r="46" spans="1:3" s="24" customFormat="1">
      <c r="A46" s="62">
        <v>39</v>
      </c>
      <c r="B46" s="52" t="s">
        <v>107</v>
      </c>
      <c r="C46" s="56">
        <v>0</v>
      </c>
    </row>
    <row r="47" spans="1:3" s="24" customFormat="1">
      <c r="A47" s="62">
        <v>40</v>
      </c>
      <c r="B47" s="52" t="s">
        <v>106</v>
      </c>
      <c r="C47" s="56">
        <v>0</v>
      </c>
    </row>
    <row r="48" spans="1:3" s="24" customFormat="1">
      <c r="A48" s="62">
        <v>41</v>
      </c>
      <c r="B48" s="66" t="s">
        <v>105</v>
      </c>
      <c r="C48" s="54">
        <v>0</v>
      </c>
    </row>
    <row r="49" spans="1:3" s="24" customFormat="1">
      <c r="A49" s="62">
        <v>42</v>
      </c>
      <c r="B49" s="57" t="s">
        <v>104</v>
      </c>
      <c r="C49" s="56">
        <v>0</v>
      </c>
    </row>
    <row r="50" spans="1:3" s="24" customFormat="1">
      <c r="A50" s="62">
        <v>43</v>
      </c>
      <c r="B50" s="58" t="s">
        <v>103</v>
      </c>
      <c r="C50" s="56">
        <v>0</v>
      </c>
    </row>
    <row r="51" spans="1:3" s="24" customFormat="1">
      <c r="A51" s="62">
        <v>44</v>
      </c>
      <c r="B51" s="57" t="s">
        <v>102</v>
      </c>
      <c r="C51" s="56">
        <v>0</v>
      </c>
    </row>
    <row r="52" spans="1:3" s="24" customFormat="1" ht="26.4">
      <c r="A52" s="62">
        <v>45</v>
      </c>
      <c r="B52" s="57" t="s">
        <v>101</v>
      </c>
      <c r="C52" s="56">
        <v>0</v>
      </c>
    </row>
    <row r="53" spans="1:3" s="24" customFormat="1" ht="13.8" thickBot="1">
      <c r="A53" s="62">
        <v>46</v>
      </c>
      <c r="B53" s="67" t="s">
        <v>100</v>
      </c>
      <c r="C53" s="68">
        <v>71294867.650000006</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23"/>
  <sheetViews>
    <sheetView workbookViewId="0"/>
  </sheetViews>
  <sheetFormatPr defaultColWidth="9.109375" defaultRowHeight="13.8"/>
  <cols>
    <col min="1" max="1" width="9.44140625" style="133" bestFit="1" customWidth="1"/>
    <col min="2" max="2" width="59" style="133" customWidth="1"/>
    <col min="3" max="3" width="16.6640625" style="133" bestFit="1" customWidth="1"/>
    <col min="4" max="4" width="13.33203125" style="133" bestFit="1" customWidth="1"/>
    <col min="5" max="16384" width="9.109375" style="133"/>
  </cols>
  <sheetData>
    <row r="1" spans="1:4">
      <c r="A1" s="131" t="s">
        <v>30</v>
      </c>
      <c r="B1" s="3" t="str">
        <f>Info!C2</f>
        <v>Terabank</v>
      </c>
    </row>
    <row r="2" spans="1:4" s="131" customFormat="1" ht="15.75" customHeight="1">
      <c r="A2" s="131" t="s">
        <v>31</v>
      </c>
      <c r="B2" s="245">
        <f>'1. key ratios'!B2</f>
        <v>46022</v>
      </c>
    </row>
    <row r="3" spans="1:4" s="131" customFormat="1" ht="15.75" customHeight="1"/>
    <row r="4" spans="1:4" ht="14.4" thickBot="1">
      <c r="A4" s="133" t="s">
        <v>268</v>
      </c>
      <c r="B4" s="208" t="s">
        <v>269</v>
      </c>
    </row>
    <row r="5" spans="1:4" s="138" customFormat="1" ht="12.75" customHeight="1">
      <c r="A5" s="232"/>
      <c r="B5" s="233" t="s">
        <v>272</v>
      </c>
      <c r="C5" s="201" t="s">
        <v>270</v>
      </c>
      <c r="D5" s="202" t="s">
        <v>271</v>
      </c>
    </row>
    <row r="6" spans="1:4" s="209" customFormat="1">
      <c r="A6" s="203">
        <v>1</v>
      </c>
      <c r="B6" s="227" t="s">
        <v>273</v>
      </c>
      <c r="C6" s="227"/>
      <c r="D6" s="204"/>
    </row>
    <row r="7" spans="1:4" s="209" customFormat="1">
      <c r="A7" s="205" t="s">
        <v>259</v>
      </c>
      <c r="B7" s="228" t="s">
        <v>274</v>
      </c>
      <c r="C7" s="223">
        <v>4.4999999999999998E-2</v>
      </c>
      <c r="D7" s="224">
        <v>79381546.757224441</v>
      </c>
    </row>
    <row r="8" spans="1:4" s="209" customFormat="1">
      <c r="A8" s="205" t="s">
        <v>260</v>
      </c>
      <c r="B8" s="228" t="s">
        <v>275</v>
      </c>
      <c r="C8" s="223">
        <v>0.06</v>
      </c>
      <c r="D8" s="224">
        <v>105842062.34296592</v>
      </c>
    </row>
    <row r="9" spans="1:4" s="209" customFormat="1">
      <c r="A9" s="205" t="s">
        <v>261</v>
      </c>
      <c r="B9" s="228" t="s">
        <v>276</v>
      </c>
      <c r="C9" s="223">
        <v>0.08</v>
      </c>
      <c r="D9" s="224">
        <v>141122749.79062122</v>
      </c>
    </row>
    <row r="10" spans="1:4" s="209" customFormat="1">
      <c r="A10" s="203" t="s">
        <v>262</v>
      </c>
      <c r="B10" s="227" t="s">
        <v>277</v>
      </c>
      <c r="C10" s="227"/>
      <c r="D10" s="227"/>
    </row>
    <row r="11" spans="1:4" s="210" customFormat="1">
      <c r="A11" s="206" t="s">
        <v>263</v>
      </c>
      <c r="B11" s="222" t="s">
        <v>328</v>
      </c>
      <c r="C11" s="223">
        <v>2.5000000000000001E-2</v>
      </c>
      <c r="D11" s="224">
        <v>44100859.309569135</v>
      </c>
    </row>
    <row r="12" spans="1:4" s="210" customFormat="1">
      <c r="A12" s="206" t="s">
        <v>264</v>
      </c>
      <c r="B12" s="222" t="s">
        <v>278</v>
      </c>
      <c r="C12" s="223">
        <v>5.0000000000000001E-3</v>
      </c>
      <c r="D12" s="224">
        <v>8820171.8619138263</v>
      </c>
    </row>
    <row r="13" spans="1:4" s="210" customFormat="1">
      <c r="A13" s="206" t="s">
        <v>265</v>
      </c>
      <c r="B13" s="222" t="s">
        <v>279</v>
      </c>
      <c r="C13" s="223">
        <v>0</v>
      </c>
      <c r="D13" s="224">
        <v>0</v>
      </c>
    </row>
    <row r="14" spans="1:4" s="210" customFormat="1">
      <c r="A14" s="203" t="s">
        <v>266</v>
      </c>
      <c r="B14" s="227" t="s">
        <v>326</v>
      </c>
      <c r="C14" s="227"/>
      <c r="D14" s="227"/>
    </row>
    <row r="15" spans="1:4" s="210" customFormat="1">
      <c r="A15" s="206">
        <v>3.1</v>
      </c>
      <c r="B15" s="222" t="s">
        <v>284</v>
      </c>
      <c r="C15" s="223">
        <v>5.8530409844721291E-2</v>
      </c>
      <c r="D15" s="224">
        <v>103249654.79573895</v>
      </c>
    </row>
    <row r="16" spans="1:4" s="210" customFormat="1">
      <c r="A16" s="206">
        <v>3.2</v>
      </c>
      <c r="B16" s="222" t="s">
        <v>285</v>
      </c>
      <c r="C16" s="223">
        <v>6.7492816873736289E-2</v>
      </c>
      <c r="D16" s="224">
        <v>119059648.85420631</v>
      </c>
    </row>
    <row r="17" spans="1:4" s="209" customFormat="1">
      <c r="A17" s="206">
        <v>3.3</v>
      </c>
      <c r="B17" s="222" t="s">
        <v>286</v>
      </c>
      <c r="C17" s="223">
        <v>7.9285457701387604E-2</v>
      </c>
      <c r="D17" s="224">
        <v>139862272.61534756</v>
      </c>
    </row>
    <row r="18" spans="1:4" s="138" customFormat="1" ht="12.75" customHeight="1">
      <c r="A18" s="230"/>
      <c r="B18" s="231" t="s">
        <v>325</v>
      </c>
      <c r="C18" s="226" t="s">
        <v>270</v>
      </c>
      <c r="D18" s="229" t="s">
        <v>271</v>
      </c>
    </row>
    <row r="19" spans="1:4" s="209" customFormat="1">
      <c r="A19" s="207">
        <v>4</v>
      </c>
      <c r="B19" s="222" t="s">
        <v>280</v>
      </c>
      <c r="C19" s="225">
        <v>0.13353040984472131</v>
      </c>
      <c r="D19" s="224">
        <v>235552232.72444639</v>
      </c>
    </row>
    <row r="20" spans="1:4" s="209" customFormat="1">
      <c r="A20" s="207">
        <v>5</v>
      </c>
      <c r="B20" s="222" t="s">
        <v>90</v>
      </c>
      <c r="C20" s="225">
        <v>0.15749281687373629</v>
      </c>
      <c r="D20" s="224">
        <v>277822742.3686552</v>
      </c>
    </row>
    <row r="21" spans="1:4" s="209" customFormat="1" ht="14.4" thickBot="1">
      <c r="A21" s="211" t="s">
        <v>267</v>
      </c>
      <c r="B21" s="212" t="s">
        <v>281</v>
      </c>
      <c r="C21" s="225">
        <v>0.1892854577013876</v>
      </c>
      <c r="D21" s="224">
        <v>333906053.57745177</v>
      </c>
    </row>
    <row r="23" spans="1:4">
      <c r="B23" s="169"/>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C019-8E45-4741-9A3E-BECFD7701B06}">
  <sheetPr codeName="Sheet30"/>
  <dimension ref="A1:E26"/>
  <sheetViews>
    <sheetView workbookViewId="0"/>
  </sheetViews>
  <sheetFormatPr defaultColWidth="9.109375" defaultRowHeight="14.4"/>
  <cols>
    <col min="1" max="1" width="107.109375" style="485" bestFit="1" customWidth="1"/>
    <col min="2" max="2" width="50.88671875" style="485" bestFit="1" customWidth="1"/>
    <col min="3" max="3" width="28.109375" style="485" bestFit="1" customWidth="1"/>
    <col min="4" max="4" width="28.33203125" style="485" customWidth="1"/>
    <col min="5" max="7" width="28.109375" style="485" customWidth="1"/>
    <col min="8" max="16384" width="9.109375" style="485"/>
  </cols>
  <sheetData>
    <row r="1" spans="1:3">
      <c r="A1" s="484" t="s">
        <v>30</v>
      </c>
      <c r="B1" s="3" t="str">
        <f>Info!C2</f>
        <v>Terabank</v>
      </c>
    </row>
    <row r="2" spans="1:3">
      <c r="A2" s="484" t="s">
        <v>31</v>
      </c>
      <c r="B2" s="245">
        <f>'1. key ratios'!B2</f>
        <v>46022</v>
      </c>
    </row>
    <row r="3" spans="1:3">
      <c r="A3" s="486" t="s">
        <v>687</v>
      </c>
      <c r="B3" s="487" t="s">
        <v>688</v>
      </c>
    </row>
    <row r="4" spans="1:3" ht="15" thickBot="1"/>
    <row r="5" spans="1:3">
      <c r="A5" s="488"/>
      <c r="B5" s="489" t="s">
        <v>689</v>
      </c>
      <c r="C5" s="490"/>
    </row>
    <row r="6" spans="1:3">
      <c r="A6" s="491" t="s">
        <v>690</v>
      </c>
      <c r="B6" s="492">
        <f>SUM(B7,B11)</f>
        <v>378653425.40855634</v>
      </c>
      <c r="C6" s="490"/>
    </row>
    <row r="7" spans="1:3" ht="15.6">
      <c r="A7" s="491" t="s">
        <v>691</v>
      </c>
      <c r="B7" s="492">
        <f>SUM(B8:B10)</f>
        <v>378653425.40855634</v>
      </c>
      <c r="C7" s="490"/>
    </row>
    <row r="8" spans="1:3">
      <c r="A8" s="493" t="s">
        <v>692</v>
      </c>
      <c r="B8" s="494">
        <v>272322257.75855637</v>
      </c>
      <c r="C8" s="490"/>
    </row>
    <row r="9" spans="1:3">
      <c r="A9" s="493" t="s">
        <v>693</v>
      </c>
      <c r="B9" s="494">
        <v>35036300</v>
      </c>
      <c r="C9" s="490"/>
    </row>
    <row r="10" spans="1:3">
      <c r="A10" s="493" t="s">
        <v>694</v>
      </c>
      <c r="B10" s="494">
        <v>71294867.650000006</v>
      </c>
      <c r="C10" s="490"/>
    </row>
    <row r="11" spans="1:3">
      <c r="A11" s="491" t="s">
        <v>695</v>
      </c>
      <c r="B11" s="492">
        <f>SUM(B12:B13)</f>
        <v>0</v>
      </c>
      <c r="C11" s="490"/>
    </row>
    <row r="12" spans="1:3" ht="15.6">
      <c r="A12" s="493" t="s">
        <v>696</v>
      </c>
      <c r="B12" s="494">
        <v>0</v>
      </c>
      <c r="C12" s="490"/>
    </row>
    <row r="13" spans="1:3" ht="15.6">
      <c r="A13" s="493" t="s">
        <v>697</v>
      </c>
      <c r="B13" s="494">
        <v>0</v>
      </c>
      <c r="C13" s="490"/>
    </row>
    <row r="14" spans="1:3">
      <c r="A14" s="491" t="s">
        <v>698</v>
      </c>
      <c r="B14" s="492">
        <f>SUM(B15:B16)</f>
        <v>378653425.40855634</v>
      </c>
      <c r="C14" s="490"/>
    </row>
    <row r="15" spans="1:3">
      <c r="A15" s="496" t="s">
        <v>699</v>
      </c>
      <c r="B15" s="494">
        <v>0</v>
      </c>
      <c r="C15" s="490"/>
    </row>
    <row r="16" spans="1:3">
      <c r="A16" s="496" t="s">
        <v>700</v>
      </c>
      <c r="B16" s="495">
        <f>B7</f>
        <v>378653425.40855634</v>
      </c>
      <c r="C16" s="490"/>
    </row>
    <row r="17" spans="1:5">
      <c r="A17" s="491" t="s">
        <v>701</v>
      </c>
      <c r="B17" s="492"/>
      <c r="C17" s="490"/>
    </row>
    <row r="18" spans="1:5">
      <c r="A18" s="496" t="s">
        <v>702</v>
      </c>
      <c r="B18" s="494">
        <v>1764034372.3827653</v>
      </c>
      <c r="C18" s="490"/>
    </row>
    <row r="19" spans="1:5">
      <c r="A19" s="496" t="s">
        <v>703</v>
      </c>
      <c r="B19" s="494">
        <v>0</v>
      </c>
      <c r="C19" s="490"/>
    </row>
    <row r="20" spans="1:5">
      <c r="A20" s="491" t="s">
        <v>704</v>
      </c>
      <c r="B20" s="492"/>
      <c r="C20" s="490"/>
    </row>
    <row r="21" spans="1:5">
      <c r="A21" s="497" t="s">
        <v>705</v>
      </c>
      <c r="B21" s="498">
        <f>IFERROR(B6/B18,0)</f>
        <v>0.2146519542570427</v>
      </c>
      <c r="C21" s="490"/>
    </row>
    <row r="22" spans="1:5">
      <c r="A22" s="497" t="s">
        <v>706</v>
      </c>
      <c r="B22" s="498">
        <f>IFERROR(B6/B19,0)</f>
        <v>0</v>
      </c>
      <c r="C22" s="490"/>
    </row>
    <row r="23" spans="1:5" ht="15" thickBot="1">
      <c r="A23" s="499" t="s">
        <v>707</v>
      </c>
      <c r="B23" s="500">
        <f>IFERROR(B6/B14,0)</f>
        <v>1</v>
      </c>
    </row>
    <row r="24" spans="1:5" ht="16.5" customHeight="1">
      <c r="A24" s="501" t="s">
        <v>708</v>
      </c>
      <c r="B24" s="502"/>
      <c r="C24" s="502"/>
      <c r="D24" s="502"/>
      <c r="E24" s="502"/>
    </row>
    <row r="25" spans="1:5" ht="25.5" customHeight="1">
      <c r="A25" s="501" t="s">
        <v>709</v>
      </c>
    </row>
    <row r="26" spans="1:5" ht="42.45" customHeight="1">
      <c r="A26" s="501" t="s">
        <v>710</v>
      </c>
      <c r="B26" s="50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F0C8-76D7-4C4F-9460-62B987BA69EF}">
  <sheetPr codeName="Sheet31"/>
  <dimension ref="A1:G20"/>
  <sheetViews>
    <sheetView workbookViewId="0"/>
  </sheetViews>
  <sheetFormatPr defaultColWidth="9.109375" defaultRowHeight="14.4"/>
  <cols>
    <col min="1" max="1" width="56.6640625" style="485" customWidth="1"/>
    <col min="2" max="2" width="28.109375" style="485" bestFit="1" customWidth="1"/>
    <col min="3" max="3" width="28.33203125" style="485" customWidth="1"/>
    <col min="4" max="6" width="28.109375" style="485" customWidth="1"/>
    <col min="7" max="16384" width="9.109375" style="485"/>
  </cols>
  <sheetData>
    <row r="1" spans="1:7">
      <c r="A1" s="484" t="s">
        <v>30</v>
      </c>
      <c r="B1" s="3" t="str">
        <f>Info!C2</f>
        <v>Terabank</v>
      </c>
      <c r="C1" s="503"/>
    </row>
    <row r="2" spans="1:7">
      <c r="A2" s="484" t="s">
        <v>31</v>
      </c>
      <c r="B2" s="245">
        <f>'1. key ratios'!B2</f>
        <v>46022</v>
      </c>
      <c r="C2" s="503"/>
    </row>
    <row r="3" spans="1:7">
      <c r="A3" s="486" t="s">
        <v>711</v>
      </c>
      <c r="B3" s="487" t="s">
        <v>688</v>
      </c>
      <c r="C3" s="503"/>
    </row>
    <row r="5" spans="1:7">
      <c r="A5" s="504"/>
    </row>
    <row r="6" spans="1:7" ht="15" thickBot="1">
      <c r="A6" s="505"/>
      <c r="B6" s="505"/>
      <c r="C6" s="505"/>
      <c r="D6" s="505"/>
      <c r="E6" s="505"/>
      <c r="F6" s="505"/>
    </row>
    <row r="7" spans="1:7">
      <c r="A7" s="594"/>
      <c r="B7" s="596" t="s">
        <v>712</v>
      </c>
      <c r="C7" s="596"/>
      <c r="D7" s="596"/>
      <c r="E7" s="596"/>
      <c r="F7" s="597" t="s">
        <v>64</v>
      </c>
    </row>
    <row r="8" spans="1:7">
      <c r="A8" s="595"/>
      <c r="B8" s="506" t="s">
        <v>713</v>
      </c>
      <c r="C8" s="506" t="s">
        <v>714</v>
      </c>
      <c r="D8" s="506" t="s">
        <v>715</v>
      </c>
      <c r="E8" s="506" t="s">
        <v>716</v>
      </c>
      <c r="F8" s="598"/>
    </row>
    <row r="9" spans="1:7">
      <c r="A9" s="507" t="s">
        <v>690</v>
      </c>
      <c r="B9" s="508">
        <f>B13+B17</f>
        <v>0</v>
      </c>
      <c r="C9" s="508">
        <f t="shared" ref="C9:E9" si="0">C13+C17</f>
        <v>0</v>
      </c>
      <c r="D9" s="508">
        <f t="shared" si="0"/>
        <v>0</v>
      </c>
      <c r="E9" s="508">
        <f t="shared" si="0"/>
        <v>0</v>
      </c>
      <c r="F9" s="509">
        <f>F13+F17</f>
        <v>0</v>
      </c>
    </row>
    <row r="10" spans="1:7">
      <c r="A10" s="510" t="s">
        <v>717</v>
      </c>
      <c r="B10" s="511">
        <v>0</v>
      </c>
      <c r="C10" s="511">
        <v>0</v>
      </c>
      <c r="D10" s="511">
        <v>0</v>
      </c>
      <c r="E10" s="511">
        <v>0</v>
      </c>
      <c r="F10" s="509">
        <f>SUM(B10:E10)</f>
        <v>0</v>
      </c>
      <c r="G10" s="490"/>
    </row>
    <row r="11" spans="1:7">
      <c r="A11" s="510" t="s">
        <v>718</v>
      </c>
      <c r="B11" s="511">
        <v>0</v>
      </c>
      <c r="C11" s="511">
        <v>0</v>
      </c>
      <c r="D11" s="511">
        <v>0</v>
      </c>
      <c r="E11" s="511">
        <v>0</v>
      </c>
      <c r="F11" s="509">
        <f t="shared" ref="F11:F12" si="1">SUM(B11:E11)</f>
        <v>0</v>
      </c>
      <c r="G11" s="490"/>
    </row>
    <row r="12" spans="1:7">
      <c r="A12" s="512" t="s">
        <v>719</v>
      </c>
      <c r="B12" s="511">
        <v>0</v>
      </c>
      <c r="C12" s="511">
        <v>0</v>
      </c>
      <c r="D12" s="511">
        <v>0</v>
      </c>
      <c r="E12" s="511">
        <v>0</v>
      </c>
      <c r="F12" s="509">
        <f t="shared" si="1"/>
        <v>0</v>
      </c>
      <c r="G12" s="490"/>
    </row>
    <row r="13" spans="1:7">
      <c r="A13" s="513" t="s">
        <v>700</v>
      </c>
      <c r="B13" s="514"/>
      <c r="C13" s="514"/>
      <c r="D13" s="514"/>
      <c r="E13" s="514"/>
      <c r="F13" s="509"/>
    </row>
    <row r="14" spans="1:7">
      <c r="A14" s="510" t="s">
        <v>717</v>
      </c>
      <c r="B14" s="515"/>
      <c r="C14" s="515"/>
      <c r="D14" s="515"/>
      <c r="E14" s="515"/>
      <c r="F14" s="516"/>
    </row>
    <row r="15" spans="1:7">
      <c r="A15" s="510" t="s">
        <v>718</v>
      </c>
      <c r="B15" s="515"/>
      <c r="C15" s="515"/>
      <c r="D15" s="515"/>
      <c r="E15" s="515"/>
      <c r="F15" s="516"/>
    </row>
    <row r="16" spans="1:7">
      <c r="A16" s="512" t="s">
        <v>719</v>
      </c>
      <c r="B16" s="515"/>
      <c r="C16" s="515"/>
      <c r="D16" s="515"/>
      <c r="E16" s="515"/>
      <c r="F16" s="516"/>
    </row>
    <row r="17" spans="1:6">
      <c r="A17" s="513" t="s">
        <v>695</v>
      </c>
      <c r="B17" s="514"/>
      <c r="C17" s="514"/>
      <c r="D17" s="514"/>
      <c r="E17" s="514"/>
      <c r="F17" s="516"/>
    </row>
    <row r="18" spans="1:6">
      <c r="A18" s="510" t="s">
        <v>717</v>
      </c>
      <c r="B18" s="515"/>
      <c r="C18" s="515"/>
      <c r="D18" s="515"/>
      <c r="E18" s="515"/>
      <c r="F18" s="516"/>
    </row>
    <row r="19" spans="1:6">
      <c r="A19" s="510" t="s">
        <v>718</v>
      </c>
      <c r="B19" s="515"/>
      <c r="C19" s="515"/>
      <c r="D19" s="515"/>
      <c r="E19" s="515"/>
      <c r="F19" s="516"/>
    </row>
    <row r="20" spans="1:6" ht="15" thickBot="1">
      <c r="A20" s="512" t="s">
        <v>719</v>
      </c>
      <c r="B20" s="517"/>
      <c r="C20" s="517"/>
      <c r="D20" s="517"/>
      <c r="E20" s="517"/>
      <c r="F20" s="518"/>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8"/>
  <cols>
    <col min="1" max="1" width="10.6640625" style="4" customWidth="1"/>
    <col min="2" max="2" width="91.88671875" style="4" customWidth="1"/>
    <col min="3" max="3" width="53.109375" style="4" customWidth="1"/>
    <col min="4" max="4" width="32.33203125" style="4" customWidth="1"/>
    <col min="5" max="5" width="9.44140625" style="5" customWidth="1"/>
    <col min="6" max="16384" width="9.109375" style="5"/>
  </cols>
  <sheetData>
    <row r="1" spans="1:6">
      <c r="A1" s="2" t="s">
        <v>30</v>
      </c>
      <c r="B1" s="3" t="str">
        <f>Info!C2</f>
        <v>Terabank</v>
      </c>
      <c r="E1" s="4"/>
      <c r="F1" s="4"/>
    </row>
    <row r="2" spans="1:6" s="2" customFormat="1" ht="15.75" customHeight="1">
      <c r="A2" s="2" t="s">
        <v>31</v>
      </c>
      <c r="B2" s="245">
        <f>'1. key ratios'!B2</f>
        <v>46022</v>
      </c>
    </row>
    <row r="3" spans="1:6" s="2" customFormat="1" ht="15.75" customHeight="1">
      <c r="A3" s="69"/>
    </row>
    <row r="4" spans="1:6" s="2" customFormat="1" ht="15.75" customHeight="1" thickBot="1">
      <c r="A4" s="2" t="s">
        <v>47</v>
      </c>
      <c r="B4" s="127" t="s">
        <v>165</v>
      </c>
      <c r="D4" s="15" t="s">
        <v>35</v>
      </c>
    </row>
    <row r="5" spans="1:6" ht="26.4">
      <c r="A5" s="70" t="s">
        <v>6</v>
      </c>
      <c r="B5" s="144" t="s">
        <v>205</v>
      </c>
      <c r="C5" s="71" t="s">
        <v>628</v>
      </c>
      <c r="D5" s="72" t="s">
        <v>49</v>
      </c>
    </row>
    <row r="6" spans="1:6" ht="14.4">
      <c r="A6" s="293">
        <v>1</v>
      </c>
      <c r="B6" s="294" t="s">
        <v>529</v>
      </c>
      <c r="C6" s="359">
        <v>248574590.31999999</v>
      </c>
      <c r="D6" s="73"/>
      <c r="E6" s="74"/>
    </row>
    <row r="7" spans="1:6" ht="14.4">
      <c r="A7" s="293">
        <v>1.1000000000000001</v>
      </c>
      <c r="B7" s="295" t="s">
        <v>530</v>
      </c>
      <c r="C7" s="359">
        <v>49440053.25</v>
      </c>
      <c r="D7" s="75"/>
      <c r="E7" s="74"/>
    </row>
    <row r="8" spans="1:6" ht="14.4">
      <c r="A8" s="293">
        <v>1.2</v>
      </c>
      <c r="B8" s="295" t="s">
        <v>531</v>
      </c>
      <c r="C8" s="359">
        <v>160137457.72</v>
      </c>
      <c r="D8" s="75"/>
      <c r="E8" s="74"/>
    </row>
    <row r="9" spans="1:6" ht="14.4">
      <c r="A9" s="293">
        <v>1.3</v>
      </c>
      <c r="B9" s="295" t="s">
        <v>532</v>
      </c>
      <c r="C9" s="359">
        <v>38997079.350000009</v>
      </c>
      <c r="D9" s="75"/>
      <c r="E9" s="74"/>
    </row>
    <row r="10" spans="1:6" ht="14.4">
      <c r="A10" s="293">
        <v>2</v>
      </c>
      <c r="B10" s="296" t="s">
        <v>533</v>
      </c>
      <c r="C10" s="359">
        <v>0</v>
      </c>
      <c r="D10" s="75"/>
      <c r="E10" s="74"/>
    </row>
    <row r="11" spans="1:6" ht="14.4">
      <c r="A11" s="293">
        <v>2.1</v>
      </c>
      <c r="B11" s="297" t="s">
        <v>534</v>
      </c>
      <c r="C11" s="359">
        <v>0</v>
      </c>
      <c r="D11" s="357"/>
      <c r="E11" s="76"/>
    </row>
    <row r="12" spans="1:6" ht="14.4">
      <c r="A12" s="293">
        <v>3</v>
      </c>
      <c r="B12" s="298" t="s">
        <v>535</v>
      </c>
      <c r="C12" s="359">
        <v>0</v>
      </c>
      <c r="D12" s="357"/>
      <c r="E12" s="76"/>
    </row>
    <row r="13" spans="1:6" ht="14.4">
      <c r="A13" s="293">
        <v>4</v>
      </c>
      <c r="B13" s="299" t="s">
        <v>536</v>
      </c>
      <c r="C13" s="359">
        <v>0</v>
      </c>
      <c r="D13" s="357"/>
      <c r="E13" s="76"/>
    </row>
    <row r="14" spans="1:6" ht="14.4">
      <c r="A14" s="293">
        <v>5</v>
      </c>
      <c r="B14" s="300" t="s">
        <v>537</v>
      </c>
      <c r="C14" s="359">
        <v>0</v>
      </c>
      <c r="D14" s="357"/>
      <c r="E14" s="76"/>
    </row>
    <row r="15" spans="1:6" ht="14.4">
      <c r="A15" s="293">
        <v>5.0999999999999996</v>
      </c>
      <c r="B15" s="301" t="s">
        <v>538</v>
      </c>
      <c r="C15" s="359">
        <v>0</v>
      </c>
      <c r="D15" s="357"/>
      <c r="E15" s="74"/>
    </row>
    <row r="16" spans="1:6" ht="14.4">
      <c r="A16" s="293">
        <v>5.2</v>
      </c>
      <c r="B16" s="301" t="s">
        <v>539</v>
      </c>
      <c r="C16" s="359">
        <v>0</v>
      </c>
      <c r="D16" s="75"/>
      <c r="E16" s="74"/>
    </row>
    <row r="17" spans="1:5" ht="14.4">
      <c r="A17" s="293">
        <v>5.3</v>
      </c>
      <c r="B17" s="302" t="s">
        <v>540</v>
      </c>
      <c r="C17" s="359">
        <v>0</v>
      </c>
      <c r="D17" s="75"/>
      <c r="E17" s="74"/>
    </row>
    <row r="18" spans="1:5" ht="14.4">
      <c r="A18" s="293">
        <v>6</v>
      </c>
      <c r="B18" s="298" t="s">
        <v>541</v>
      </c>
      <c r="C18" s="359">
        <v>1831408147.8432388</v>
      </c>
      <c r="D18" s="75"/>
      <c r="E18" s="74"/>
    </row>
    <row r="19" spans="1:5" ht="14.4">
      <c r="A19" s="293">
        <v>6.1</v>
      </c>
      <c r="B19" s="301" t="s">
        <v>539</v>
      </c>
      <c r="C19" s="359">
        <v>186460576.95780045</v>
      </c>
      <c r="D19" s="75"/>
      <c r="E19" s="74"/>
    </row>
    <row r="20" spans="1:5" ht="14.4">
      <c r="A20" s="293">
        <v>6.2</v>
      </c>
      <c r="B20" s="302" t="s">
        <v>540</v>
      </c>
      <c r="C20" s="359">
        <v>1644947570.8854384</v>
      </c>
      <c r="D20" s="75"/>
      <c r="E20" s="74"/>
    </row>
    <row r="21" spans="1:5" ht="14.4">
      <c r="A21" s="293">
        <v>7</v>
      </c>
      <c r="B21" s="296" t="s">
        <v>542</v>
      </c>
      <c r="C21" s="359">
        <v>5502538</v>
      </c>
      <c r="D21" s="75"/>
      <c r="E21" s="74"/>
    </row>
    <row r="22" spans="1:5" ht="14.4">
      <c r="A22" s="293">
        <v>8</v>
      </c>
      <c r="B22" s="303" t="s">
        <v>543</v>
      </c>
      <c r="C22" s="359">
        <v>0</v>
      </c>
      <c r="D22" s="75"/>
      <c r="E22" s="74"/>
    </row>
    <row r="23" spans="1:5" ht="14.4">
      <c r="A23" s="293">
        <v>9</v>
      </c>
      <c r="B23" s="299" t="s">
        <v>544</v>
      </c>
      <c r="C23" s="359">
        <v>66499542</v>
      </c>
      <c r="D23" s="358"/>
      <c r="E23" s="74"/>
    </row>
    <row r="24" spans="1:5" ht="14.4">
      <c r="A24" s="293">
        <v>9.1</v>
      </c>
      <c r="B24" s="301" t="s">
        <v>545</v>
      </c>
      <c r="C24" s="359">
        <v>66499542</v>
      </c>
      <c r="D24" s="77"/>
      <c r="E24" s="74"/>
    </row>
    <row r="25" spans="1:5" ht="14.4">
      <c r="A25" s="293">
        <v>9.1999999999999993</v>
      </c>
      <c r="B25" s="301" t="s">
        <v>546</v>
      </c>
      <c r="C25" s="359">
        <v>0</v>
      </c>
      <c r="D25" s="356"/>
      <c r="E25" s="78"/>
    </row>
    <row r="26" spans="1:5" ht="14.4">
      <c r="A26" s="293">
        <v>10</v>
      </c>
      <c r="B26" s="299" t="s">
        <v>547</v>
      </c>
      <c r="C26" s="359">
        <v>37061004</v>
      </c>
      <c r="D26" s="457" t="s">
        <v>669</v>
      </c>
      <c r="E26" s="74"/>
    </row>
    <row r="27" spans="1:5" ht="14.4">
      <c r="A27" s="293">
        <v>10.1</v>
      </c>
      <c r="B27" s="301" t="s">
        <v>548</v>
      </c>
      <c r="C27" s="359">
        <v>20374000</v>
      </c>
      <c r="D27" s="75"/>
      <c r="E27" s="74"/>
    </row>
    <row r="28" spans="1:5" ht="14.4">
      <c r="A28" s="293">
        <v>10.199999999999999</v>
      </c>
      <c r="B28" s="301" t="s">
        <v>549</v>
      </c>
      <c r="C28" s="359">
        <v>16687004</v>
      </c>
      <c r="D28" s="75"/>
      <c r="E28" s="74"/>
    </row>
    <row r="29" spans="1:5" ht="14.4">
      <c r="A29" s="293">
        <v>11</v>
      </c>
      <c r="B29" s="299" t="s">
        <v>550</v>
      </c>
      <c r="C29" s="359">
        <v>652146.74656331958</v>
      </c>
      <c r="D29" s="75"/>
      <c r="E29" s="74"/>
    </row>
    <row r="30" spans="1:5" ht="14.4">
      <c r="A30" s="293">
        <v>11.1</v>
      </c>
      <c r="B30" s="301" t="s">
        <v>551</v>
      </c>
      <c r="C30" s="359">
        <v>652146.74656331958</v>
      </c>
      <c r="D30" s="75"/>
      <c r="E30" s="74"/>
    </row>
    <row r="31" spans="1:5" ht="14.4">
      <c r="A31" s="293">
        <v>11.2</v>
      </c>
      <c r="B31" s="301" t="s">
        <v>552</v>
      </c>
      <c r="C31" s="359">
        <v>0</v>
      </c>
      <c r="D31" s="75"/>
      <c r="E31" s="74"/>
    </row>
    <row r="32" spans="1:5" ht="14.4">
      <c r="A32" s="293">
        <v>13</v>
      </c>
      <c r="B32" s="299" t="s">
        <v>553</v>
      </c>
      <c r="C32" s="359">
        <v>51164949.355008073</v>
      </c>
      <c r="D32" s="75"/>
      <c r="E32" s="74"/>
    </row>
    <row r="33" spans="1:5" ht="14.4">
      <c r="A33" s="293">
        <v>13.1</v>
      </c>
      <c r="B33" s="304" t="s">
        <v>554</v>
      </c>
      <c r="C33" s="359">
        <v>42471367</v>
      </c>
      <c r="D33" s="75"/>
      <c r="E33" s="74"/>
    </row>
    <row r="34" spans="1:5" ht="14.4">
      <c r="A34" s="293">
        <v>13.2</v>
      </c>
      <c r="B34" s="304" t="s">
        <v>555</v>
      </c>
      <c r="C34" s="359">
        <v>0</v>
      </c>
      <c r="D34" s="77"/>
      <c r="E34" s="74"/>
    </row>
    <row r="35" spans="1:5" ht="14.4">
      <c r="A35" s="293">
        <v>14</v>
      </c>
      <c r="B35" s="305" t="s">
        <v>556</v>
      </c>
      <c r="C35" s="359">
        <v>2240862918.2648106</v>
      </c>
      <c r="D35" s="77"/>
      <c r="E35" s="74"/>
    </row>
    <row r="36" spans="1:5" ht="14.4">
      <c r="A36" s="293"/>
      <c r="B36" s="306" t="s">
        <v>557</v>
      </c>
      <c r="C36" s="359">
        <v>0</v>
      </c>
      <c r="D36" s="79"/>
      <c r="E36" s="74"/>
    </row>
    <row r="37" spans="1:5" ht="14.4">
      <c r="A37" s="293">
        <v>15</v>
      </c>
      <c r="B37" s="307" t="s">
        <v>558</v>
      </c>
      <c r="C37" s="359">
        <v>0</v>
      </c>
      <c r="D37" s="356"/>
      <c r="E37" s="78"/>
    </row>
    <row r="38" spans="1:5" ht="14.4">
      <c r="A38" s="309">
        <v>15.1</v>
      </c>
      <c r="B38" s="310" t="s">
        <v>534</v>
      </c>
      <c r="C38" s="359">
        <v>0</v>
      </c>
      <c r="D38" s="75"/>
      <c r="E38" s="74"/>
    </row>
    <row r="39" spans="1:5" ht="14.4">
      <c r="A39" s="309">
        <v>16</v>
      </c>
      <c r="B39" s="296" t="s">
        <v>559</v>
      </c>
      <c r="C39" s="359">
        <v>246995.94999999995</v>
      </c>
      <c r="D39" s="75"/>
      <c r="E39" s="74"/>
    </row>
    <row r="40" spans="1:5" ht="14.4">
      <c r="A40" s="309">
        <v>17</v>
      </c>
      <c r="B40" s="296" t="s">
        <v>560</v>
      </c>
      <c r="C40" s="359">
        <v>1804501167.2200031</v>
      </c>
      <c r="D40" s="75"/>
      <c r="E40" s="74"/>
    </row>
    <row r="41" spans="1:5" ht="14.4">
      <c r="A41" s="309">
        <v>17.100000000000001</v>
      </c>
      <c r="B41" s="311" t="s">
        <v>561</v>
      </c>
      <c r="C41" s="359">
        <v>1451687090.1200032</v>
      </c>
      <c r="D41" s="75"/>
      <c r="E41" s="74"/>
    </row>
    <row r="42" spans="1:5" ht="14.4">
      <c r="A42" s="309">
        <v>17.2</v>
      </c>
      <c r="B42" s="312" t="s">
        <v>562</v>
      </c>
      <c r="C42" s="359">
        <v>335516946.25</v>
      </c>
      <c r="D42" s="75"/>
      <c r="E42" s="74"/>
    </row>
    <row r="43" spans="1:5" ht="14.4">
      <c r="A43" s="309">
        <v>17.3</v>
      </c>
      <c r="B43" s="347" t="s">
        <v>563</v>
      </c>
      <c r="C43" s="359">
        <v>0</v>
      </c>
      <c r="D43" s="77"/>
      <c r="E43" s="74"/>
    </row>
    <row r="44" spans="1:5" ht="14.4">
      <c r="A44" s="309">
        <v>17.399999999999999</v>
      </c>
      <c r="B44" s="348" t="s">
        <v>564</v>
      </c>
      <c r="C44" s="359">
        <v>17297130.849999998</v>
      </c>
      <c r="D44" s="349"/>
      <c r="E44" s="74"/>
    </row>
    <row r="45" spans="1:5" ht="14.4">
      <c r="A45" s="309">
        <v>18</v>
      </c>
      <c r="B45" s="320" t="s">
        <v>565</v>
      </c>
      <c r="C45" s="359">
        <v>469897.79580188321</v>
      </c>
      <c r="D45" s="355"/>
      <c r="E45" s="78"/>
    </row>
    <row r="46" spans="1:5" ht="14.4">
      <c r="A46" s="309">
        <v>19</v>
      </c>
      <c r="B46" s="320" t="s">
        <v>566</v>
      </c>
      <c r="C46" s="359">
        <v>4425892</v>
      </c>
      <c r="D46" s="350"/>
    </row>
    <row r="47" spans="1:5" ht="14.4">
      <c r="A47" s="309">
        <v>19.100000000000001</v>
      </c>
      <c r="B47" s="351" t="s">
        <v>567</v>
      </c>
      <c r="C47" s="359">
        <v>0</v>
      </c>
      <c r="D47" s="350"/>
    </row>
    <row r="48" spans="1:5" ht="14.4">
      <c r="A48" s="309">
        <v>19.2</v>
      </c>
      <c r="B48" s="351" t="s">
        <v>568</v>
      </c>
      <c r="C48" s="359">
        <v>4425892</v>
      </c>
      <c r="D48" s="350"/>
    </row>
    <row r="49" spans="1:4" ht="14.4">
      <c r="A49" s="309">
        <v>20</v>
      </c>
      <c r="B49" s="315" t="s">
        <v>569</v>
      </c>
      <c r="C49" s="359">
        <v>120368083.16</v>
      </c>
      <c r="D49" s="457" t="s">
        <v>681</v>
      </c>
    </row>
    <row r="50" spans="1:4" ht="14.4">
      <c r="A50" s="309">
        <v>21</v>
      </c>
      <c r="B50" s="352" t="s">
        <v>570</v>
      </c>
      <c r="C50" s="359">
        <v>735040.18000000017</v>
      </c>
      <c r="D50" s="350"/>
    </row>
    <row r="51" spans="1:4" ht="14.4">
      <c r="A51" s="309">
        <v>21.1</v>
      </c>
      <c r="B51" s="312" t="s">
        <v>571</v>
      </c>
      <c r="C51" s="359">
        <v>0</v>
      </c>
      <c r="D51" s="350"/>
    </row>
    <row r="52" spans="1:4" ht="14.4">
      <c r="A52" s="309">
        <v>22</v>
      </c>
      <c r="B52" s="316" t="s">
        <v>572</v>
      </c>
      <c r="C52" s="359">
        <v>1930747076.3058052</v>
      </c>
      <c r="D52" s="350"/>
    </row>
    <row r="53" spans="1:4" ht="14.4">
      <c r="A53" s="309"/>
      <c r="B53" s="317" t="s">
        <v>573</v>
      </c>
      <c r="C53" s="359">
        <v>0</v>
      </c>
      <c r="D53" s="350"/>
    </row>
    <row r="54" spans="1:4" ht="14.4">
      <c r="A54" s="309">
        <v>23</v>
      </c>
      <c r="B54" s="315" t="s">
        <v>574</v>
      </c>
      <c r="C54" s="359">
        <v>128022000</v>
      </c>
      <c r="D54" s="457" t="s">
        <v>682</v>
      </c>
    </row>
    <row r="55" spans="1:4" ht="14.4">
      <c r="A55" s="309">
        <v>24</v>
      </c>
      <c r="B55" s="315" t="s">
        <v>575</v>
      </c>
      <c r="C55" s="359">
        <v>0</v>
      </c>
      <c r="D55" s="350"/>
    </row>
    <row r="56" spans="1:4" ht="14.4">
      <c r="A56" s="309">
        <v>25</v>
      </c>
      <c r="B56" s="320" t="s">
        <v>576</v>
      </c>
      <c r="C56" s="359">
        <v>0</v>
      </c>
      <c r="D56" s="350"/>
    </row>
    <row r="57" spans="1:4" ht="14.4">
      <c r="A57" s="309">
        <v>26</v>
      </c>
      <c r="B57" s="320" t="s">
        <v>577</v>
      </c>
      <c r="C57" s="359">
        <v>0</v>
      </c>
      <c r="D57" s="350"/>
    </row>
    <row r="58" spans="1:4" ht="14.4">
      <c r="A58" s="309">
        <v>27</v>
      </c>
      <c r="B58" s="320" t="s">
        <v>578</v>
      </c>
      <c r="C58" s="359">
        <v>0</v>
      </c>
      <c r="D58" s="350"/>
    </row>
    <row r="59" spans="1:4" ht="14.4">
      <c r="A59" s="309">
        <v>27.1</v>
      </c>
      <c r="B59" s="348" t="s">
        <v>579</v>
      </c>
      <c r="C59" s="359">
        <v>0</v>
      </c>
      <c r="D59" s="350"/>
    </row>
    <row r="60" spans="1:4" ht="14.4">
      <c r="A60" s="309">
        <v>27.2</v>
      </c>
      <c r="B60" s="348" t="s">
        <v>580</v>
      </c>
      <c r="C60" s="359">
        <v>0</v>
      </c>
      <c r="D60" s="350"/>
    </row>
    <row r="61" spans="1:4" ht="14.4">
      <c r="A61" s="309">
        <v>28</v>
      </c>
      <c r="B61" s="318" t="s">
        <v>581</v>
      </c>
      <c r="C61" s="359">
        <v>0</v>
      </c>
      <c r="D61" s="350"/>
    </row>
    <row r="62" spans="1:4" ht="14.4">
      <c r="A62" s="309">
        <v>29</v>
      </c>
      <c r="B62" s="320" t="s">
        <v>582</v>
      </c>
      <c r="C62" s="359">
        <v>0</v>
      </c>
      <c r="D62" s="350"/>
    </row>
    <row r="63" spans="1:4" ht="14.4">
      <c r="A63" s="309">
        <v>29.1</v>
      </c>
      <c r="B63" s="353" t="s">
        <v>583</v>
      </c>
      <c r="C63" s="359">
        <v>0</v>
      </c>
      <c r="D63" s="350"/>
    </row>
    <row r="64" spans="1:4" ht="14.4">
      <c r="A64" s="309">
        <v>29.2</v>
      </c>
      <c r="B64" s="351" t="s">
        <v>584</v>
      </c>
      <c r="C64" s="359">
        <v>0</v>
      </c>
      <c r="D64" s="350"/>
    </row>
    <row r="65" spans="1:4" ht="14.4">
      <c r="A65" s="309">
        <v>29.3</v>
      </c>
      <c r="B65" s="351" t="s">
        <v>585</v>
      </c>
      <c r="C65" s="359">
        <v>0</v>
      </c>
      <c r="D65" s="350"/>
    </row>
    <row r="66" spans="1:4" ht="14.4">
      <c r="A66" s="309">
        <v>30</v>
      </c>
      <c r="B66" s="320" t="s">
        <v>586</v>
      </c>
      <c r="C66" s="359">
        <v>182093845</v>
      </c>
      <c r="D66" s="457" t="s">
        <v>683</v>
      </c>
    </row>
    <row r="67" spans="1:4" ht="14.4">
      <c r="A67" s="309">
        <v>31</v>
      </c>
      <c r="B67" s="354" t="s">
        <v>587</v>
      </c>
      <c r="C67" s="359">
        <v>310115845</v>
      </c>
      <c r="D67" s="350"/>
    </row>
    <row r="68" spans="1:4" ht="14.4">
      <c r="A68" s="309">
        <v>32</v>
      </c>
      <c r="B68" s="320" t="s">
        <v>588</v>
      </c>
      <c r="C68" s="359">
        <v>2240862921.3058052</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S22"/>
  <sheetViews>
    <sheetView zoomScale="70" zoomScaleNormal="70" workbookViewId="0">
      <pane xSplit="1" ySplit="4" topLeftCell="B5" activePane="bottomRight" state="frozen"/>
      <selection pane="topRight"/>
      <selection pane="bottomLeft"/>
      <selection pane="bottomRight" activeCell="B5" sqref="B5"/>
    </sheetView>
  </sheetViews>
  <sheetFormatPr defaultColWidth="9.109375" defaultRowHeight="13.2"/>
  <cols>
    <col min="1" max="1" width="10.5546875" style="4" bestFit="1" customWidth="1"/>
    <col min="2" max="2" width="95" style="4" customWidth="1"/>
    <col min="3" max="3" width="13" style="4" bestFit="1" customWidth="1"/>
    <col min="4" max="4" width="16.44140625" style="4" bestFit="1" customWidth="1"/>
    <col min="5" max="5" width="13" style="4" bestFit="1" customWidth="1"/>
    <col min="6" max="6" width="16.44140625" style="4" bestFit="1" customWidth="1"/>
    <col min="7" max="7" width="13" style="4" bestFit="1" customWidth="1"/>
    <col min="8" max="8" width="13.33203125" style="4" bestFit="1" customWidth="1"/>
    <col min="9" max="9" width="13" style="4" bestFit="1" customWidth="1"/>
    <col min="10" max="10" width="13.33203125" style="4" bestFit="1" customWidth="1"/>
    <col min="11" max="11" width="13" style="4" bestFit="1" customWidth="1"/>
    <col min="12" max="16" width="13" style="14" bestFit="1" customWidth="1"/>
    <col min="17" max="17" width="14.6640625" style="14" customWidth="1"/>
    <col min="18" max="18" width="13" style="14" bestFit="1" customWidth="1"/>
    <col min="19" max="19" width="34.88671875" style="14" customWidth="1"/>
    <col min="20" max="16384" width="9.109375" style="14"/>
  </cols>
  <sheetData>
    <row r="1" spans="1:19">
      <c r="A1" s="2" t="s">
        <v>30</v>
      </c>
      <c r="B1" s="3" t="str">
        <f>Info!C2</f>
        <v>Terabank</v>
      </c>
    </row>
    <row r="2" spans="1:19">
      <c r="A2" s="2" t="s">
        <v>31</v>
      </c>
      <c r="B2" s="245">
        <f>'1. key ratios'!B2</f>
        <v>46022</v>
      </c>
    </row>
    <row r="4" spans="1:19" ht="27" thickBot="1">
      <c r="A4" s="4" t="s">
        <v>146</v>
      </c>
      <c r="B4" s="161" t="s">
        <v>238</v>
      </c>
    </row>
    <row r="5" spans="1:19" s="151" customFormat="1" ht="13.8">
      <c r="A5" s="146"/>
      <c r="B5" s="147"/>
      <c r="C5" s="148" t="s">
        <v>0</v>
      </c>
      <c r="D5" s="148" t="s">
        <v>1</v>
      </c>
      <c r="E5" s="148" t="s">
        <v>2</v>
      </c>
      <c r="F5" s="148" t="s">
        <v>3</v>
      </c>
      <c r="G5" s="148" t="s">
        <v>4</v>
      </c>
      <c r="H5" s="148" t="s">
        <v>5</v>
      </c>
      <c r="I5" s="148" t="s">
        <v>8</v>
      </c>
      <c r="J5" s="148" t="s">
        <v>9</v>
      </c>
      <c r="K5" s="148" t="s">
        <v>10</v>
      </c>
      <c r="L5" s="148" t="s">
        <v>11</v>
      </c>
      <c r="M5" s="148" t="s">
        <v>12</v>
      </c>
      <c r="N5" s="148" t="s">
        <v>13</v>
      </c>
      <c r="O5" s="148" t="s">
        <v>222</v>
      </c>
      <c r="P5" s="148" t="s">
        <v>223</v>
      </c>
      <c r="Q5" s="148" t="s">
        <v>224</v>
      </c>
      <c r="R5" s="149" t="s">
        <v>225</v>
      </c>
      <c r="S5" s="150" t="s">
        <v>226</v>
      </c>
    </row>
    <row r="6" spans="1:19" s="151" customFormat="1" ht="99" customHeight="1">
      <c r="A6" s="152"/>
      <c r="B6" s="603" t="s">
        <v>227</v>
      </c>
      <c r="C6" s="599">
        <v>0</v>
      </c>
      <c r="D6" s="600"/>
      <c r="E6" s="599">
        <v>0.2</v>
      </c>
      <c r="F6" s="600"/>
      <c r="G6" s="599">
        <v>0.35</v>
      </c>
      <c r="H6" s="600"/>
      <c r="I6" s="599">
        <v>0.5</v>
      </c>
      <c r="J6" s="600"/>
      <c r="K6" s="599">
        <v>0.75</v>
      </c>
      <c r="L6" s="600"/>
      <c r="M6" s="599">
        <v>1</v>
      </c>
      <c r="N6" s="600"/>
      <c r="O6" s="599">
        <v>1.5</v>
      </c>
      <c r="P6" s="600"/>
      <c r="Q6" s="599">
        <v>2.5</v>
      </c>
      <c r="R6" s="600"/>
      <c r="S6" s="601" t="s">
        <v>145</v>
      </c>
    </row>
    <row r="7" spans="1:19" s="151" customFormat="1" ht="30.75" customHeight="1">
      <c r="A7" s="152"/>
      <c r="B7" s="604"/>
      <c r="C7" s="143" t="s">
        <v>148</v>
      </c>
      <c r="D7" s="143" t="s">
        <v>147</v>
      </c>
      <c r="E7" s="143" t="s">
        <v>148</v>
      </c>
      <c r="F7" s="143" t="s">
        <v>147</v>
      </c>
      <c r="G7" s="143" t="s">
        <v>148</v>
      </c>
      <c r="H7" s="143" t="s">
        <v>147</v>
      </c>
      <c r="I7" s="143" t="s">
        <v>148</v>
      </c>
      <c r="J7" s="143" t="s">
        <v>147</v>
      </c>
      <c r="K7" s="143" t="s">
        <v>148</v>
      </c>
      <c r="L7" s="143" t="s">
        <v>147</v>
      </c>
      <c r="M7" s="143" t="s">
        <v>148</v>
      </c>
      <c r="N7" s="143" t="s">
        <v>147</v>
      </c>
      <c r="O7" s="143" t="s">
        <v>148</v>
      </c>
      <c r="P7" s="143" t="s">
        <v>147</v>
      </c>
      <c r="Q7" s="143" t="s">
        <v>148</v>
      </c>
      <c r="R7" s="143" t="s">
        <v>147</v>
      </c>
      <c r="S7" s="602"/>
    </row>
    <row r="8" spans="1:19">
      <c r="A8" s="80">
        <v>1</v>
      </c>
      <c r="B8" s="1" t="s">
        <v>51</v>
      </c>
      <c r="C8" s="81">
        <v>216451898.36202866</v>
      </c>
      <c r="D8" s="81">
        <v>0</v>
      </c>
      <c r="E8" s="81">
        <v>0</v>
      </c>
      <c r="F8" s="81">
        <v>0</v>
      </c>
      <c r="G8" s="81">
        <v>0</v>
      </c>
      <c r="H8" s="81">
        <v>0</v>
      </c>
      <c r="I8" s="81">
        <v>0</v>
      </c>
      <c r="J8" s="81">
        <v>0</v>
      </c>
      <c r="K8" s="81">
        <v>0</v>
      </c>
      <c r="L8" s="81">
        <v>0</v>
      </c>
      <c r="M8" s="81">
        <v>104212155.00999999</v>
      </c>
      <c r="N8" s="81">
        <v>0</v>
      </c>
      <c r="O8" s="81">
        <v>0</v>
      </c>
      <c r="P8" s="81">
        <v>0</v>
      </c>
      <c r="Q8" s="81">
        <v>0</v>
      </c>
      <c r="R8" s="81">
        <v>0</v>
      </c>
      <c r="S8" s="162">
        <v>104212155.00999999</v>
      </c>
    </row>
    <row r="9" spans="1:19">
      <c r="A9" s="80">
        <v>2</v>
      </c>
      <c r="B9" s="1" t="s">
        <v>52</v>
      </c>
      <c r="C9" s="81">
        <v>0</v>
      </c>
      <c r="D9" s="81">
        <v>0</v>
      </c>
      <c r="E9" s="81">
        <v>0</v>
      </c>
      <c r="F9" s="81">
        <v>0</v>
      </c>
      <c r="G9" s="81">
        <v>0</v>
      </c>
      <c r="H9" s="81">
        <v>0</v>
      </c>
      <c r="I9" s="81">
        <v>0</v>
      </c>
      <c r="J9" s="81">
        <v>0</v>
      </c>
      <c r="K9" s="81">
        <v>0</v>
      </c>
      <c r="L9" s="81">
        <v>0</v>
      </c>
      <c r="M9" s="81">
        <v>0</v>
      </c>
      <c r="N9" s="81">
        <v>0</v>
      </c>
      <c r="O9" s="81">
        <v>0</v>
      </c>
      <c r="P9" s="81">
        <v>0</v>
      </c>
      <c r="Q9" s="81">
        <v>0</v>
      </c>
      <c r="R9" s="81">
        <v>0</v>
      </c>
      <c r="S9" s="162">
        <v>0</v>
      </c>
    </row>
    <row r="10" spans="1:19">
      <c r="A10" s="80">
        <v>3</v>
      </c>
      <c r="B10" s="1" t="s">
        <v>152</v>
      </c>
      <c r="C10" s="81">
        <v>0</v>
      </c>
      <c r="D10" s="81">
        <v>0</v>
      </c>
      <c r="E10" s="81">
        <v>0</v>
      </c>
      <c r="F10" s="81">
        <v>0</v>
      </c>
      <c r="G10" s="81">
        <v>0</v>
      </c>
      <c r="H10" s="81">
        <v>0</v>
      </c>
      <c r="I10" s="81">
        <v>0</v>
      </c>
      <c r="J10" s="81">
        <v>0</v>
      </c>
      <c r="K10" s="81">
        <v>0</v>
      </c>
      <c r="L10" s="81">
        <v>0</v>
      </c>
      <c r="M10" s="81">
        <v>0</v>
      </c>
      <c r="N10" s="81">
        <v>0</v>
      </c>
      <c r="O10" s="81">
        <v>0</v>
      </c>
      <c r="P10" s="81">
        <v>0</v>
      </c>
      <c r="Q10" s="81">
        <v>0</v>
      </c>
      <c r="R10" s="81">
        <v>0</v>
      </c>
      <c r="S10" s="162">
        <v>0</v>
      </c>
    </row>
    <row r="11" spans="1:19">
      <c r="A11" s="80">
        <v>4</v>
      </c>
      <c r="B11" s="1" t="s">
        <v>53</v>
      </c>
      <c r="C11" s="81">
        <v>0</v>
      </c>
      <c r="D11" s="81">
        <v>0</v>
      </c>
      <c r="E11" s="81">
        <v>0</v>
      </c>
      <c r="F11" s="81">
        <v>0</v>
      </c>
      <c r="G11" s="81">
        <v>0</v>
      </c>
      <c r="H11" s="81">
        <v>0</v>
      </c>
      <c r="I11" s="81">
        <v>0</v>
      </c>
      <c r="J11" s="81">
        <v>0</v>
      </c>
      <c r="K11" s="81">
        <v>0</v>
      </c>
      <c r="L11" s="81">
        <v>0</v>
      </c>
      <c r="M11" s="81">
        <v>0</v>
      </c>
      <c r="N11" s="81">
        <v>0</v>
      </c>
      <c r="O11" s="81">
        <v>0</v>
      </c>
      <c r="P11" s="81">
        <v>0</v>
      </c>
      <c r="Q11" s="81">
        <v>0</v>
      </c>
      <c r="R11" s="81">
        <v>0</v>
      </c>
      <c r="S11" s="162">
        <v>0</v>
      </c>
    </row>
    <row r="12" spans="1:19">
      <c r="A12" s="80">
        <v>5</v>
      </c>
      <c r="B12" s="1" t="s">
        <v>54</v>
      </c>
      <c r="C12" s="81">
        <v>0</v>
      </c>
      <c r="D12" s="81">
        <v>0</v>
      </c>
      <c r="E12" s="81">
        <v>0</v>
      </c>
      <c r="F12" s="81">
        <v>0</v>
      </c>
      <c r="G12" s="81">
        <v>0</v>
      </c>
      <c r="H12" s="81">
        <v>0</v>
      </c>
      <c r="I12" s="81">
        <v>0</v>
      </c>
      <c r="J12" s="81">
        <v>0</v>
      </c>
      <c r="K12" s="81">
        <v>0</v>
      </c>
      <c r="L12" s="81">
        <v>0</v>
      </c>
      <c r="M12" s="81">
        <v>0</v>
      </c>
      <c r="N12" s="81">
        <v>0</v>
      </c>
      <c r="O12" s="81">
        <v>0</v>
      </c>
      <c r="P12" s="81">
        <v>0</v>
      </c>
      <c r="Q12" s="81">
        <v>0</v>
      </c>
      <c r="R12" s="81">
        <v>0</v>
      </c>
      <c r="S12" s="162">
        <v>0</v>
      </c>
    </row>
    <row r="13" spans="1:19">
      <c r="A13" s="80">
        <v>6</v>
      </c>
      <c r="B13" s="1" t="s">
        <v>55</v>
      </c>
      <c r="C13" s="81">
        <v>44132.61</v>
      </c>
      <c r="D13" s="81">
        <v>0</v>
      </c>
      <c r="E13" s="81">
        <v>28437325.300000001</v>
      </c>
      <c r="F13" s="81">
        <v>0</v>
      </c>
      <c r="G13" s="81">
        <v>0</v>
      </c>
      <c r="H13" s="81">
        <v>0</v>
      </c>
      <c r="I13" s="81">
        <v>10322084.15</v>
      </c>
      <c r="J13" s="81">
        <v>0</v>
      </c>
      <c r="K13" s="81">
        <v>0</v>
      </c>
      <c r="L13" s="81">
        <v>0</v>
      </c>
      <c r="M13" s="81">
        <v>974698.3600000001</v>
      </c>
      <c r="N13" s="81">
        <v>0</v>
      </c>
      <c r="O13" s="81">
        <v>0</v>
      </c>
      <c r="P13" s="81">
        <v>0</v>
      </c>
      <c r="Q13" s="81">
        <v>0</v>
      </c>
      <c r="R13" s="81">
        <v>0</v>
      </c>
      <c r="S13" s="162">
        <v>11823205.495000001</v>
      </c>
    </row>
    <row r="14" spans="1:19">
      <c r="A14" s="80">
        <v>7</v>
      </c>
      <c r="B14" s="1" t="s">
        <v>56</v>
      </c>
      <c r="C14" s="81">
        <v>0</v>
      </c>
      <c r="D14" s="81">
        <v>0</v>
      </c>
      <c r="E14" s="81">
        <v>0</v>
      </c>
      <c r="F14" s="81">
        <v>0</v>
      </c>
      <c r="G14" s="81">
        <v>0</v>
      </c>
      <c r="H14" s="81">
        <v>0</v>
      </c>
      <c r="I14" s="81">
        <v>0</v>
      </c>
      <c r="J14" s="81">
        <v>0</v>
      </c>
      <c r="K14" s="81">
        <v>0</v>
      </c>
      <c r="L14" s="81">
        <v>0</v>
      </c>
      <c r="M14" s="81">
        <v>736316044.92179966</v>
      </c>
      <c r="N14" s="81">
        <v>43285851.984240808</v>
      </c>
      <c r="O14" s="81">
        <v>0</v>
      </c>
      <c r="P14" s="81">
        <v>0</v>
      </c>
      <c r="Q14" s="81">
        <v>0</v>
      </c>
      <c r="R14" s="81">
        <v>0</v>
      </c>
      <c r="S14" s="162">
        <v>779601896.90604043</v>
      </c>
    </row>
    <row r="15" spans="1:19">
      <c r="A15" s="80">
        <v>8</v>
      </c>
      <c r="B15" s="1" t="s">
        <v>57</v>
      </c>
      <c r="C15" s="81">
        <v>0</v>
      </c>
      <c r="D15" s="81">
        <v>0</v>
      </c>
      <c r="E15" s="81">
        <v>0</v>
      </c>
      <c r="F15" s="81">
        <v>0</v>
      </c>
      <c r="G15" s="81">
        <v>0</v>
      </c>
      <c r="H15" s="81">
        <v>0</v>
      </c>
      <c r="I15" s="81">
        <v>0</v>
      </c>
      <c r="J15" s="81">
        <v>0</v>
      </c>
      <c r="K15" s="81">
        <v>706907250.39762032</v>
      </c>
      <c r="L15" s="81">
        <v>16744901.929556031</v>
      </c>
      <c r="M15" s="81">
        <v>0</v>
      </c>
      <c r="N15" s="81">
        <v>0</v>
      </c>
      <c r="O15" s="81">
        <v>0</v>
      </c>
      <c r="P15" s="81">
        <v>0</v>
      </c>
      <c r="Q15" s="81">
        <v>0</v>
      </c>
      <c r="R15" s="81">
        <v>0</v>
      </c>
      <c r="S15" s="162">
        <v>542739114.24538231</v>
      </c>
    </row>
    <row r="16" spans="1:19">
      <c r="A16" s="80">
        <v>9</v>
      </c>
      <c r="B16" s="1" t="s">
        <v>58</v>
      </c>
      <c r="C16" s="81">
        <v>0</v>
      </c>
      <c r="D16" s="81">
        <v>0</v>
      </c>
      <c r="E16" s="81">
        <v>0</v>
      </c>
      <c r="F16" s="81">
        <v>0</v>
      </c>
      <c r="G16" s="81">
        <v>194820460.32242012</v>
      </c>
      <c r="H16" s="81">
        <v>1106324.5326000005</v>
      </c>
      <c r="I16" s="81">
        <v>0</v>
      </c>
      <c r="J16" s="81">
        <v>0</v>
      </c>
      <c r="K16" s="81">
        <v>0</v>
      </c>
      <c r="L16" s="81">
        <v>0</v>
      </c>
      <c r="M16" s="81">
        <v>0</v>
      </c>
      <c r="N16" s="81">
        <v>0</v>
      </c>
      <c r="O16" s="81">
        <v>0</v>
      </c>
      <c r="P16" s="81">
        <v>0</v>
      </c>
      <c r="Q16" s="81">
        <v>0</v>
      </c>
      <c r="R16" s="81">
        <v>0</v>
      </c>
      <c r="S16" s="162">
        <v>68574374.699257031</v>
      </c>
    </row>
    <row r="17" spans="1:19">
      <c r="A17" s="80">
        <v>10</v>
      </c>
      <c r="B17" s="1" t="s">
        <v>59</v>
      </c>
      <c r="C17" s="81">
        <v>0</v>
      </c>
      <c r="D17" s="81">
        <v>0</v>
      </c>
      <c r="E17" s="81">
        <v>0</v>
      </c>
      <c r="F17" s="81">
        <v>0</v>
      </c>
      <c r="G17" s="81">
        <v>0</v>
      </c>
      <c r="H17" s="81">
        <v>0</v>
      </c>
      <c r="I17" s="81">
        <v>0</v>
      </c>
      <c r="J17" s="81">
        <v>0</v>
      </c>
      <c r="K17" s="81">
        <v>0</v>
      </c>
      <c r="L17" s="81">
        <v>0</v>
      </c>
      <c r="M17" s="81">
        <v>0</v>
      </c>
      <c r="N17" s="81">
        <v>0</v>
      </c>
      <c r="O17" s="81">
        <v>32837877.010999996</v>
      </c>
      <c r="P17" s="81">
        <v>0</v>
      </c>
      <c r="Q17" s="81">
        <v>0</v>
      </c>
      <c r="R17" s="81">
        <v>0</v>
      </c>
      <c r="S17" s="162">
        <v>49256815.516499996</v>
      </c>
    </row>
    <row r="18" spans="1:19">
      <c r="A18" s="80">
        <v>11</v>
      </c>
      <c r="B18" s="1" t="s">
        <v>60</v>
      </c>
      <c r="C18" s="81">
        <v>0</v>
      </c>
      <c r="D18" s="81">
        <v>0</v>
      </c>
      <c r="E18" s="81">
        <v>0</v>
      </c>
      <c r="F18" s="81">
        <v>0</v>
      </c>
      <c r="G18" s="81">
        <v>0</v>
      </c>
      <c r="H18" s="81">
        <v>0</v>
      </c>
      <c r="I18" s="81">
        <v>0</v>
      </c>
      <c r="J18" s="81">
        <v>0</v>
      </c>
      <c r="K18" s="81">
        <v>0</v>
      </c>
      <c r="L18" s="81">
        <v>0</v>
      </c>
      <c r="M18" s="81">
        <v>0</v>
      </c>
      <c r="N18" s="81">
        <v>0</v>
      </c>
      <c r="O18" s="81">
        <v>0</v>
      </c>
      <c r="P18" s="81">
        <v>0</v>
      </c>
      <c r="Q18" s="81">
        <v>0</v>
      </c>
      <c r="R18" s="81">
        <v>0</v>
      </c>
      <c r="S18" s="162">
        <v>0</v>
      </c>
    </row>
    <row r="19" spans="1:19">
      <c r="A19" s="80">
        <v>12</v>
      </c>
      <c r="B19" s="1" t="s">
        <v>61</v>
      </c>
      <c r="C19" s="81">
        <v>0</v>
      </c>
      <c r="D19" s="81">
        <v>0</v>
      </c>
      <c r="E19" s="81">
        <v>0</v>
      </c>
      <c r="F19" s="81">
        <v>0</v>
      </c>
      <c r="G19" s="81">
        <v>0</v>
      </c>
      <c r="H19" s="81">
        <v>0</v>
      </c>
      <c r="I19" s="81">
        <v>0</v>
      </c>
      <c r="J19" s="81">
        <v>0</v>
      </c>
      <c r="K19" s="81">
        <v>0</v>
      </c>
      <c r="L19" s="81">
        <v>0</v>
      </c>
      <c r="M19" s="81">
        <v>0</v>
      </c>
      <c r="N19" s="81">
        <v>0</v>
      </c>
      <c r="O19" s="81">
        <v>0</v>
      </c>
      <c r="P19" s="81">
        <v>0</v>
      </c>
      <c r="Q19" s="81">
        <v>0</v>
      </c>
      <c r="R19" s="81">
        <v>0</v>
      </c>
      <c r="S19" s="162">
        <v>0</v>
      </c>
    </row>
    <row r="20" spans="1:19">
      <c r="A20" s="80">
        <v>13</v>
      </c>
      <c r="B20" s="1" t="s">
        <v>144</v>
      </c>
      <c r="C20" s="81">
        <v>0</v>
      </c>
      <c r="D20" s="81">
        <v>0</v>
      </c>
      <c r="E20" s="81">
        <v>0</v>
      </c>
      <c r="F20" s="81">
        <v>0</v>
      </c>
      <c r="G20" s="81">
        <v>0</v>
      </c>
      <c r="H20" s="81">
        <v>0</v>
      </c>
      <c r="I20" s="81">
        <v>0</v>
      </c>
      <c r="J20" s="81">
        <v>0</v>
      </c>
      <c r="K20" s="81">
        <v>0</v>
      </c>
      <c r="L20" s="81">
        <v>0</v>
      </c>
      <c r="M20" s="81">
        <v>0</v>
      </c>
      <c r="N20" s="81">
        <v>0</v>
      </c>
      <c r="O20" s="81">
        <v>0</v>
      </c>
      <c r="P20" s="81">
        <v>0</v>
      </c>
      <c r="Q20" s="81">
        <v>0</v>
      </c>
      <c r="R20" s="81">
        <v>0</v>
      </c>
      <c r="S20" s="162">
        <v>0</v>
      </c>
    </row>
    <row r="21" spans="1:19">
      <c r="A21" s="80">
        <v>14</v>
      </c>
      <c r="B21" s="1" t="s">
        <v>63</v>
      </c>
      <c r="C21" s="81">
        <v>49426758.539999999</v>
      </c>
      <c r="D21" s="81">
        <v>0</v>
      </c>
      <c r="E21" s="81">
        <v>13294.71</v>
      </c>
      <c r="F21" s="81">
        <v>0</v>
      </c>
      <c r="G21" s="81">
        <v>0</v>
      </c>
      <c r="H21" s="81">
        <v>0</v>
      </c>
      <c r="I21" s="81">
        <v>0</v>
      </c>
      <c r="J21" s="81">
        <v>0</v>
      </c>
      <c r="K21" s="81">
        <v>0</v>
      </c>
      <c r="L21" s="81">
        <v>0</v>
      </c>
      <c r="M21" s="81">
        <v>117511883.91093647</v>
      </c>
      <c r="N21" s="81">
        <v>0</v>
      </c>
      <c r="O21" s="81">
        <v>0</v>
      </c>
      <c r="P21" s="81">
        <v>0</v>
      </c>
      <c r="Q21" s="81">
        <v>5526054</v>
      </c>
      <c r="R21" s="81">
        <v>0</v>
      </c>
      <c r="S21" s="162">
        <v>131329677.85293648</v>
      </c>
    </row>
    <row r="22" spans="1:19" ht="13.8" thickBot="1">
      <c r="A22" s="82"/>
      <c r="B22" s="83" t="s">
        <v>64</v>
      </c>
      <c r="C22" s="84">
        <v>265922789.51202866</v>
      </c>
      <c r="D22" s="84">
        <v>0</v>
      </c>
      <c r="E22" s="84">
        <v>28450620.010000002</v>
      </c>
      <c r="F22" s="84">
        <v>0</v>
      </c>
      <c r="G22" s="84">
        <v>194820460.32242012</v>
      </c>
      <c r="H22" s="84">
        <v>1106324.5326000005</v>
      </c>
      <c r="I22" s="84">
        <v>10322084.15</v>
      </c>
      <c r="J22" s="84">
        <v>0</v>
      </c>
      <c r="K22" s="84">
        <v>706907250.39762032</v>
      </c>
      <c r="L22" s="84">
        <v>16744901.929556031</v>
      </c>
      <c r="M22" s="84">
        <v>959014782.20273614</v>
      </c>
      <c r="N22" s="84">
        <v>43285851.984240808</v>
      </c>
      <c r="O22" s="84">
        <v>32837877.010999996</v>
      </c>
      <c r="P22" s="84">
        <v>0</v>
      </c>
      <c r="Q22" s="84">
        <v>5526054</v>
      </c>
      <c r="R22" s="84">
        <v>0</v>
      </c>
      <c r="S22" s="163">
        <v>1687537239.7251163</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V28"/>
  <sheetViews>
    <sheetView workbookViewId="0">
      <pane xSplit="2" ySplit="6" topLeftCell="C7" activePane="bottomRight" state="frozen"/>
      <selection pane="topRight"/>
      <selection pane="bottomLeft"/>
      <selection pane="bottomRight" activeCell="C7" sqref="C7"/>
    </sheetView>
  </sheetViews>
  <sheetFormatPr defaultColWidth="9.109375" defaultRowHeight="13.2"/>
  <cols>
    <col min="1" max="1" width="10.5546875" style="4" bestFit="1" customWidth="1"/>
    <col min="2" max="2" width="63.6640625" style="4" bestFit="1" customWidth="1"/>
    <col min="3" max="3" width="19" style="4" customWidth="1"/>
    <col min="4" max="4" width="19.5546875" style="4" customWidth="1"/>
    <col min="5" max="5" width="31.109375" style="4" customWidth="1"/>
    <col min="6" max="6" width="29.109375" style="4" customWidth="1"/>
    <col min="7" max="7" width="28.5546875" style="4" customWidth="1"/>
    <col min="8" max="8" width="26.44140625" style="4" customWidth="1"/>
    <col min="9" max="9" width="23.6640625" style="4" customWidth="1"/>
    <col min="10" max="10" width="21.5546875" style="4" customWidth="1"/>
    <col min="11" max="11" width="15.6640625" style="4" customWidth="1"/>
    <col min="12" max="12" width="13.33203125" style="4" customWidth="1"/>
    <col min="13" max="13" width="20.88671875" style="4" customWidth="1"/>
    <col min="14" max="14" width="19.33203125" style="4" customWidth="1"/>
    <col min="15" max="15" width="18.44140625" style="4" customWidth="1"/>
    <col min="16" max="16" width="19" style="4" customWidth="1"/>
    <col min="17" max="17" width="20.33203125" style="4" customWidth="1"/>
    <col min="18" max="18" width="18" style="4" customWidth="1"/>
    <col min="19" max="19" width="36" style="4" customWidth="1"/>
    <col min="20" max="20" width="26.109375" style="4" customWidth="1"/>
    <col min="21" max="21" width="24.88671875" style="4" customWidth="1"/>
    <col min="22" max="22" width="20" style="4" customWidth="1"/>
    <col min="23" max="16384" width="9.109375" style="14"/>
  </cols>
  <sheetData>
    <row r="1" spans="1:22">
      <c r="A1" s="2" t="s">
        <v>30</v>
      </c>
      <c r="B1" s="3" t="str">
        <f>Info!C2</f>
        <v>Terabank</v>
      </c>
    </row>
    <row r="2" spans="1:22">
      <c r="A2" s="2" t="s">
        <v>31</v>
      </c>
      <c r="B2" s="245">
        <f>'1. key ratios'!B2</f>
        <v>46022</v>
      </c>
    </row>
    <row r="4" spans="1:22" ht="13.8" thickBot="1">
      <c r="A4" s="4" t="s">
        <v>230</v>
      </c>
      <c r="B4" s="85" t="s">
        <v>50</v>
      </c>
      <c r="V4" s="15" t="s">
        <v>35</v>
      </c>
    </row>
    <row r="5" spans="1:22" ht="12.75" customHeight="1">
      <c r="A5" s="86"/>
      <c r="B5" s="87"/>
      <c r="C5" s="605" t="s">
        <v>156</v>
      </c>
      <c r="D5" s="606"/>
      <c r="E5" s="606"/>
      <c r="F5" s="606"/>
      <c r="G5" s="606"/>
      <c r="H5" s="606"/>
      <c r="I5" s="606"/>
      <c r="J5" s="606"/>
      <c r="K5" s="606"/>
      <c r="L5" s="607"/>
      <c r="M5" s="608" t="s">
        <v>157</v>
      </c>
      <c r="N5" s="609"/>
      <c r="O5" s="609"/>
      <c r="P5" s="609"/>
      <c r="Q5" s="609"/>
      <c r="R5" s="609"/>
      <c r="S5" s="610"/>
      <c r="T5" s="613" t="s">
        <v>228</v>
      </c>
      <c r="U5" s="613" t="s">
        <v>229</v>
      </c>
      <c r="V5" s="611" t="s">
        <v>76</v>
      </c>
    </row>
    <row r="6" spans="1:22" s="43" customFormat="1" ht="105.6">
      <c r="A6" s="41"/>
      <c r="B6" s="88"/>
      <c r="C6" s="89" t="s">
        <v>65</v>
      </c>
      <c r="D6" s="128" t="s">
        <v>66</v>
      </c>
      <c r="E6" s="107" t="s">
        <v>159</v>
      </c>
      <c r="F6" s="107" t="s">
        <v>160</v>
      </c>
      <c r="G6" s="128" t="s">
        <v>163</v>
      </c>
      <c r="H6" s="128" t="s">
        <v>158</v>
      </c>
      <c r="I6" s="128" t="s">
        <v>67</v>
      </c>
      <c r="J6" s="128" t="s">
        <v>68</v>
      </c>
      <c r="K6" s="90" t="s">
        <v>69</v>
      </c>
      <c r="L6" s="91" t="s">
        <v>70</v>
      </c>
      <c r="M6" s="89" t="s">
        <v>161</v>
      </c>
      <c r="N6" s="90" t="s">
        <v>71</v>
      </c>
      <c r="O6" s="90" t="s">
        <v>72</v>
      </c>
      <c r="P6" s="90" t="s">
        <v>73</v>
      </c>
      <c r="Q6" s="90" t="s">
        <v>74</v>
      </c>
      <c r="R6" s="90" t="s">
        <v>75</v>
      </c>
      <c r="S6" s="145" t="s">
        <v>162</v>
      </c>
      <c r="T6" s="614"/>
      <c r="U6" s="614"/>
      <c r="V6" s="612"/>
    </row>
    <row r="7" spans="1:22">
      <c r="A7" s="92">
        <v>1</v>
      </c>
      <c r="B7" s="1" t="s">
        <v>51</v>
      </c>
      <c r="C7" s="93">
        <v>0</v>
      </c>
      <c r="D7" s="93">
        <v>0</v>
      </c>
      <c r="E7" s="93">
        <v>0</v>
      </c>
      <c r="F7" s="93">
        <v>0</v>
      </c>
      <c r="G7" s="93">
        <v>0</v>
      </c>
      <c r="H7" s="93">
        <v>0</v>
      </c>
      <c r="I7" s="93">
        <v>0</v>
      </c>
      <c r="J7" s="93">
        <v>0</v>
      </c>
      <c r="K7" s="93">
        <v>0</v>
      </c>
      <c r="L7" s="93">
        <v>0</v>
      </c>
      <c r="M7" s="93">
        <v>0</v>
      </c>
      <c r="N7" s="93">
        <v>0</v>
      </c>
      <c r="O7" s="93">
        <v>0</v>
      </c>
      <c r="P7" s="93">
        <v>0</v>
      </c>
      <c r="Q7" s="93">
        <v>0</v>
      </c>
      <c r="R7" s="93">
        <v>0</v>
      </c>
      <c r="S7" s="93">
        <v>0</v>
      </c>
      <c r="T7" s="93">
        <v>0</v>
      </c>
      <c r="U7" s="93">
        <v>0</v>
      </c>
      <c r="V7" s="95">
        <f>SUM(C7:S7)</f>
        <v>0</v>
      </c>
    </row>
    <row r="8" spans="1:22">
      <c r="A8" s="92">
        <v>2</v>
      </c>
      <c r="B8" s="1" t="s">
        <v>52</v>
      </c>
      <c r="C8" s="93">
        <v>0</v>
      </c>
      <c r="D8" s="93">
        <v>0</v>
      </c>
      <c r="E8" s="93">
        <v>0</v>
      </c>
      <c r="F8" s="93">
        <v>0</v>
      </c>
      <c r="G8" s="93">
        <v>0</v>
      </c>
      <c r="H8" s="93">
        <v>0</v>
      </c>
      <c r="I8" s="93">
        <v>0</v>
      </c>
      <c r="J8" s="93">
        <v>0</v>
      </c>
      <c r="K8" s="93">
        <v>0</v>
      </c>
      <c r="L8" s="93">
        <v>0</v>
      </c>
      <c r="M8" s="93">
        <v>0</v>
      </c>
      <c r="N8" s="93">
        <v>0</v>
      </c>
      <c r="O8" s="93">
        <v>0</v>
      </c>
      <c r="P8" s="93">
        <v>0</v>
      </c>
      <c r="Q8" s="93">
        <v>0</v>
      </c>
      <c r="R8" s="93">
        <v>0</v>
      </c>
      <c r="S8" s="93">
        <v>0</v>
      </c>
      <c r="T8" s="93">
        <v>0</v>
      </c>
      <c r="U8" s="93">
        <v>0</v>
      </c>
      <c r="V8" s="95">
        <f t="shared" ref="V8:V20" si="0">SUM(C8:S8)</f>
        <v>0</v>
      </c>
    </row>
    <row r="9" spans="1:22">
      <c r="A9" s="92">
        <v>3</v>
      </c>
      <c r="B9" s="1" t="s">
        <v>153</v>
      </c>
      <c r="C9" s="93">
        <v>0</v>
      </c>
      <c r="D9" s="93">
        <v>0</v>
      </c>
      <c r="E9" s="93">
        <v>0</v>
      </c>
      <c r="F9" s="93">
        <v>0</v>
      </c>
      <c r="G9" s="93">
        <v>0</v>
      </c>
      <c r="H9" s="93">
        <v>0</v>
      </c>
      <c r="I9" s="93">
        <v>0</v>
      </c>
      <c r="J9" s="93">
        <v>0</v>
      </c>
      <c r="K9" s="93">
        <v>0</v>
      </c>
      <c r="L9" s="93">
        <v>0</v>
      </c>
      <c r="M9" s="93">
        <v>0</v>
      </c>
      <c r="N9" s="93">
        <v>0</v>
      </c>
      <c r="O9" s="93">
        <v>0</v>
      </c>
      <c r="P9" s="93">
        <v>0</v>
      </c>
      <c r="Q9" s="93">
        <v>0</v>
      </c>
      <c r="R9" s="93">
        <v>0</v>
      </c>
      <c r="S9" s="93">
        <v>0</v>
      </c>
      <c r="T9" s="93">
        <v>0</v>
      </c>
      <c r="U9" s="93">
        <v>0</v>
      </c>
      <c r="V9" s="95">
        <f t="shared" si="0"/>
        <v>0</v>
      </c>
    </row>
    <row r="10" spans="1:22">
      <c r="A10" s="92">
        <v>4</v>
      </c>
      <c r="B10" s="1" t="s">
        <v>53</v>
      </c>
      <c r="C10" s="93">
        <v>0</v>
      </c>
      <c r="D10" s="93">
        <v>0</v>
      </c>
      <c r="E10" s="93">
        <v>0</v>
      </c>
      <c r="F10" s="93">
        <v>0</v>
      </c>
      <c r="G10" s="93">
        <v>0</v>
      </c>
      <c r="H10" s="93">
        <v>0</v>
      </c>
      <c r="I10" s="93">
        <v>0</v>
      </c>
      <c r="J10" s="93">
        <v>0</v>
      </c>
      <c r="K10" s="93">
        <v>0</v>
      </c>
      <c r="L10" s="93">
        <v>0</v>
      </c>
      <c r="M10" s="93">
        <v>0</v>
      </c>
      <c r="N10" s="93">
        <v>0</v>
      </c>
      <c r="O10" s="93">
        <v>0</v>
      </c>
      <c r="P10" s="93">
        <v>0</v>
      </c>
      <c r="Q10" s="93">
        <v>0</v>
      </c>
      <c r="R10" s="93">
        <v>0</v>
      </c>
      <c r="S10" s="93">
        <v>0</v>
      </c>
      <c r="T10" s="93">
        <v>0</v>
      </c>
      <c r="U10" s="93">
        <v>0</v>
      </c>
      <c r="V10" s="95">
        <f t="shared" si="0"/>
        <v>0</v>
      </c>
    </row>
    <row r="11" spans="1:22">
      <c r="A11" s="92">
        <v>5</v>
      </c>
      <c r="B11" s="1" t="s">
        <v>54</v>
      </c>
      <c r="C11" s="93">
        <v>0</v>
      </c>
      <c r="D11" s="93">
        <v>0</v>
      </c>
      <c r="E11" s="93">
        <v>0</v>
      </c>
      <c r="F11" s="93">
        <v>0</v>
      </c>
      <c r="G11" s="93">
        <v>0</v>
      </c>
      <c r="H11" s="93">
        <v>0</v>
      </c>
      <c r="I11" s="93">
        <v>0</v>
      </c>
      <c r="J11" s="93">
        <v>0</v>
      </c>
      <c r="K11" s="93">
        <v>0</v>
      </c>
      <c r="L11" s="93">
        <v>0</v>
      </c>
      <c r="M11" s="93">
        <v>0</v>
      </c>
      <c r="N11" s="93">
        <v>0</v>
      </c>
      <c r="O11" s="93">
        <v>0</v>
      </c>
      <c r="P11" s="93">
        <v>0</v>
      </c>
      <c r="Q11" s="93">
        <v>0</v>
      </c>
      <c r="R11" s="93">
        <v>0</v>
      </c>
      <c r="S11" s="93">
        <v>0</v>
      </c>
      <c r="T11" s="93">
        <v>0</v>
      </c>
      <c r="U11" s="93">
        <v>0</v>
      </c>
      <c r="V11" s="95">
        <f t="shared" si="0"/>
        <v>0</v>
      </c>
    </row>
    <row r="12" spans="1:22">
      <c r="A12" s="92">
        <v>6</v>
      </c>
      <c r="B12" s="1" t="s">
        <v>55</v>
      </c>
      <c r="C12" s="93">
        <v>0</v>
      </c>
      <c r="D12" s="93">
        <v>0</v>
      </c>
      <c r="E12" s="93">
        <v>0</v>
      </c>
      <c r="F12" s="93">
        <v>0</v>
      </c>
      <c r="G12" s="93">
        <v>0</v>
      </c>
      <c r="H12" s="93">
        <v>0</v>
      </c>
      <c r="I12" s="93">
        <v>0</v>
      </c>
      <c r="J12" s="93">
        <v>0</v>
      </c>
      <c r="K12" s="93">
        <v>0</v>
      </c>
      <c r="L12" s="93">
        <v>0</v>
      </c>
      <c r="M12" s="93">
        <v>0</v>
      </c>
      <c r="N12" s="93">
        <v>0</v>
      </c>
      <c r="O12" s="93">
        <v>0</v>
      </c>
      <c r="P12" s="93">
        <v>0</v>
      </c>
      <c r="Q12" s="93">
        <v>0</v>
      </c>
      <c r="R12" s="93">
        <v>0</v>
      </c>
      <c r="S12" s="93">
        <v>0</v>
      </c>
      <c r="T12" s="93">
        <v>0</v>
      </c>
      <c r="U12" s="93">
        <v>0</v>
      </c>
      <c r="V12" s="95">
        <f t="shared" si="0"/>
        <v>0</v>
      </c>
    </row>
    <row r="13" spans="1:22">
      <c r="A13" s="92">
        <v>7</v>
      </c>
      <c r="B13" s="1" t="s">
        <v>56</v>
      </c>
      <c r="C13" s="93">
        <v>0</v>
      </c>
      <c r="D13" s="93">
        <v>29538248.493450005</v>
      </c>
      <c r="E13" s="93">
        <v>0</v>
      </c>
      <c r="F13" s="93">
        <v>0</v>
      </c>
      <c r="G13" s="93">
        <v>0</v>
      </c>
      <c r="H13" s="93">
        <v>0</v>
      </c>
      <c r="I13" s="93">
        <v>0</v>
      </c>
      <c r="J13" s="93">
        <v>0</v>
      </c>
      <c r="K13" s="93">
        <v>0</v>
      </c>
      <c r="L13" s="93">
        <v>0</v>
      </c>
      <c r="M13" s="93">
        <v>17603216.082107406</v>
      </c>
      <c r="N13" s="93">
        <v>0</v>
      </c>
      <c r="O13" s="93">
        <v>717677.32</v>
      </c>
      <c r="P13" s="93">
        <v>0</v>
      </c>
      <c r="Q13" s="93">
        <v>0</v>
      </c>
      <c r="R13" s="93">
        <v>0</v>
      </c>
      <c r="S13" s="93">
        <v>0</v>
      </c>
      <c r="T13" s="93">
        <v>45223680.383407414</v>
      </c>
      <c r="U13" s="93">
        <v>2635461.5121499998</v>
      </c>
      <c r="V13" s="95">
        <f t="shared" si="0"/>
        <v>47859141.895557411</v>
      </c>
    </row>
    <row r="14" spans="1:22">
      <c r="A14" s="92">
        <v>8</v>
      </c>
      <c r="B14" s="1" t="s">
        <v>57</v>
      </c>
      <c r="C14" s="93">
        <v>0</v>
      </c>
      <c r="D14" s="93">
        <v>4305450.5931999991</v>
      </c>
      <c r="E14" s="93">
        <v>0</v>
      </c>
      <c r="F14" s="93">
        <v>0</v>
      </c>
      <c r="G14" s="93">
        <v>0</v>
      </c>
      <c r="H14" s="93">
        <v>0</v>
      </c>
      <c r="I14" s="93">
        <v>0</v>
      </c>
      <c r="J14" s="93">
        <v>0</v>
      </c>
      <c r="K14" s="93">
        <v>0</v>
      </c>
      <c r="L14" s="93">
        <v>0</v>
      </c>
      <c r="M14" s="93">
        <v>6678576.125769523</v>
      </c>
      <c r="N14" s="93">
        <v>0</v>
      </c>
      <c r="O14" s="93">
        <v>24596003.297397535</v>
      </c>
      <c r="P14" s="93">
        <v>0</v>
      </c>
      <c r="Q14" s="93">
        <v>0</v>
      </c>
      <c r="R14" s="93">
        <v>0</v>
      </c>
      <c r="S14" s="93">
        <v>0</v>
      </c>
      <c r="T14" s="93">
        <v>35146556.432667054</v>
      </c>
      <c r="U14" s="93">
        <v>433473.58370000002</v>
      </c>
      <c r="V14" s="95">
        <f t="shared" si="0"/>
        <v>35580030.016367055</v>
      </c>
    </row>
    <row r="15" spans="1:22">
      <c r="A15" s="92">
        <v>9</v>
      </c>
      <c r="B15" s="1" t="s">
        <v>58</v>
      </c>
      <c r="C15" s="93">
        <v>0</v>
      </c>
      <c r="D15" s="93">
        <v>0</v>
      </c>
      <c r="E15" s="93">
        <v>0</v>
      </c>
      <c r="F15" s="93">
        <v>0</v>
      </c>
      <c r="G15" s="93">
        <v>0</v>
      </c>
      <c r="H15" s="93">
        <v>0</v>
      </c>
      <c r="I15" s="93">
        <v>0</v>
      </c>
      <c r="J15" s="93">
        <v>0</v>
      </c>
      <c r="K15" s="93">
        <v>0</v>
      </c>
      <c r="L15" s="93">
        <v>0</v>
      </c>
      <c r="M15" s="93">
        <v>185035.56398290547</v>
      </c>
      <c r="N15" s="93">
        <v>0</v>
      </c>
      <c r="O15" s="93">
        <v>646636.37388112978</v>
      </c>
      <c r="P15" s="93">
        <v>0</v>
      </c>
      <c r="Q15" s="93">
        <v>0</v>
      </c>
      <c r="R15" s="93">
        <v>0</v>
      </c>
      <c r="S15" s="93">
        <v>0</v>
      </c>
      <c r="T15" s="93">
        <v>831671.93786403525</v>
      </c>
      <c r="U15" s="93">
        <v>0</v>
      </c>
      <c r="V15" s="95">
        <f t="shared" si="0"/>
        <v>831671.93786403525</v>
      </c>
    </row>
    <row r="16" spans="1:22">
      <c r="A16" s="92">
        <v>10</v>
      </c>
      <c r="B16" s="1" t="s">
        <v>59</v>
      </c>
      <c r="C16" s="93">
        <v>0</v>
      </c>
      <c r="D16" s="93">
        <v>0</v>
      </c>
      <c r="E16" s="93">
        <v>0</v>
      </c>
      <c r="F16" s="93">
        <v>0</v>
      </c>
      <c r="G16" s="93">
        <v>0</v>
      </c>
      <c r="H16" s="93">
        <v>0</v>
      </c>
      <c r="I16" s="93">
        <v>0</v>
      </c>
      <c r="J16" s="93">
        <v>0</v>
      </c>
      <c r="K16" s="93">
        <v>0</v>
      </c>
      <c r="L16" s="93">
        <v>0</v>
      </c>
      <c r="M16" s="93">
        <v>10348716.863999998</v>
      </c>
      <c r="N16" s="93">
        <v>0</v>
      </c>
      <c r="O16" s="93">
        <v>1249743.7799999998</v>
      </c>
      <c r="P16" s="93">
        <v>0</v>
      </c>
      <c r="Q16" s="93">
        <v>0</v>
      </c>
      <c r="R16" s="93">
        <v>0</v>
      </c>
      <c r="S16" s="93">
        <v>0</v>
      </c>
      <c r="T16" s="93">
        <v>11598460.643999998</v>
      </c>
      <c r="U16" s="93">
        <v>0</v>
      </c>
      <c r="V16" s="95">
        <f t="shared" si="0"/>
        <v>11598460.643999998</v>
      </c>
    </row>
    <row r="17" spans="1:22">
      <c r="A17" s="92">
        <v>11</v>
      </c>
      <c r="B17" s="1" t="s">
        <v>60</v>
      </c>
      <c r="C17" s="93">
        <v>0</v>
      </c>
      <c r="D17" s="93">
        <v>0</v>
      </c>
      <c r="E17" s="93">
        <v>0</v>
      </c>
      <c r="F17" s="93">
        <v>0</v>
      </c>
      <c r="G17" s="93">
        <v>0</v>
      </c>
      <c r="H17" s="93">
        <v>0</v>
      </c>
      <c r="I17" s="93">
        <v>0</v>
      </c>
      <c r="J17" s="93">
        <v>0</v>
      </c>
      <c r="K17" s="93">
        <v>0</v>
      </c>
      <c r="L17" s="93">
        <v>0</v>
      </c>
      <c r="M17" s="93">
        <v>0</v>
      </c>
      <c r="N17" s="93">
        <v>0</v>
      </c>
      <c r="O17" s="93">
        <v>0</v>
      </c>
      <c r="P17" s="93">
        <v>0</v>
      </c>
      <c r="Q17" s="93">
        <v>0</v>
      </c>
      <c r="R17" s="93">
        <v>0</v>
      </c>
      <c r="S17" s="93">
        <v>0</v>
      </c>
      <c r="T17" s="93">
        <v>0</v>
      </c>
      <c r="U17" s="93">
        <v>0</v>
      </c>
      <c r="V17" s="95">
        <f t="shared" si="0"/>
        <v>0</v>
      </c>
    </row>
    <row r="18" spans="1:22">
      <c r="A18" s="92">
        <v>12</v>
      </c>
      <c r="B18" s="1" t="s">
        <v>61</v>
      </c>
      <c r="C18" s="93">
        <v>0</v>
      </c>
      <c r="D18" s="93">
        <v>0</v>
      </c>
      <c r="E18" s="93">
        <v>0</v>
      </c>
      <c r="F18" s="93">
        <v>0</v>
      </c>
      <c r="G18" s="93">
        <v>0</v>
      </c>
      <c r="H18" s="93">
        <v>0</v>
      </c>
      <c r="I18" s="93">
        <v>0</v>
      </c>
      <c r="J18" s="93">
        <v>0</v>
      </c>
      <c r="K18" s="93">
        <v>0</v>
      </c>
      <c r="L18" s="93">
        <v>0</v>
      </c>
      <c r="M18" s="93">
        <v>0</v>
      </c>
      <c r="N18" s="93">
        <v>0</v>
      </c>
      <c r="O18" s="93">
        <v>0</v>
      </c>
      <c r="P18" s="93">
        <v>0</v>
      </c>
      <c r="Q18" s="93">
        <v>0</v>
      </c>
      <c r="R18" s="93">
        <v>0</v>
      </c>
      <c r="S18" s="93">
        <v>0</v>
      </c>
      <c r="T18" s="93">
        <v>0</v>
      </c>
      <c r="U18" s="93">
        <v>0</v>
      </c>
      <c r="V18" s="95">
        <f t="shared" si="0"/>
        <v>0</v>
      </c>
    </row>
    <row r="19" spans="1:22">
      <c r="A19" s="92">
        <v>13</v>
      </c>
      <c r="B19" s="1" t="s">
        <v>62</v>
      </c>
      <c r="C19" s="93">
        <v>0</v>
      </c>
      <c r="D19" s="93">
        <v>0</v>
      </c>
      <c r="E19" s="93">
        <v>0</v>
      </c>
      <c r="F19" s="93">
        <v>0</v>
      </c>
      <c r="G19" s="93">
        <v>0</v>
      </c>
      <c r="H19" s="93">
        <v>0</v>
      </c>
      <c r="I19" s="93">
        <v>0</v>
      </c>
      <c r="J19" s="93">
        <v>0</v>
      </c>
      <c r="K19" s="93">
        <v>0</v>
      </c>
      <c r="L19" s="93">
        <v>0</v>
      </c>
      <c r="M19" s="93">
        <v>0</v>
      </c>
      <c r="N19" s="93">
        <v>0</v>
      </c>
      <c r="O19" s="93">
        <v>0</v>
      </c>
      <c r="P19" s="93">
        <v>0</v>
      </c>
      <c r="Q19" s="93">
        <v>0</v>
      </c>
      <c r="R19" s="93">
        <v>0</v>
      </c>
      <c r="S19" s="93">
        <v>0</v>
      </c>
      <c r="T19" s="93">
        <v>0</v>
      </c>
      <c r="U19" s="93">
        <v>0</v>
      </c>
      <c r="V19" s="95">
        <f t="shared" si="0"/>
        <v>0</v>
      </c>
    </row>
    <row r="20" spans="1:22">
      <c r="A20" s="92">
        <v>14</v>
      </c>
      <c r="B20" s="1" t="s">
        <v>63</v>
      </c>
      <c r="C20" s="93">
        <v>0</v>
      </c>
      <c r="D20" s="93">
        <v>0</v>
      </c>
      <c r="E20" s="93">
        <v>0</v>
      </c>
      <c r="F20" s="93">
        <v>0</v>
      </c>
      <c r="G20" s="93">
        <v>0</v>
      </c>
      <c r="H20" s="93">
        <v>0</v>
      </c>
      <c r="I20" s="93">
        <v>0</v>
      </c>
      <c r="J20" s="93">
        <v>0</v>
      </c>
      <c r="K20" s="93">
        <v>0</v>
      </c>
      <c r="L20" s="93">
        <v>0</v>
      </c>
      <c r="M20" s="93">
        <v>0</v>
      </c>
      <c r="N20" s="93">
        <v>0</v>
      </c>
      <c r="O20" s="93">
        <v>0</v>
      </c>
      <c r="P20" s="93">
        <v>0</v>
      </c>
      <c r="Q20" s="93">
        <v>0</v>
      </c>
      <c r="R20" s="93">
        <v>0</v>
      </c>
      <c r="S20" s="93">
        <v>0</v>
      </c>
      <c r="T20" s="93">
        <v>0</v>
      </c>
      <c r="U20" s="93">
        <v>0</v>
      </c>
      <c r="V20" s="95">
        <f t="shared" si="0"/>
        <v>0</v>
      </c>
    </row>
    <row r="21" spans="1:22" ht="13.8" thickBot="1">
      <c r="A21" s="82"/>
      <c r="B21" s="96" t="s">
        <v>64</v>
      </c>
      <c r="C21" s="97">
        <f>SUM(C7:C20)</f>
        <v>0</v>
      </c>
      <c r="D21" s="84">
        <f t="shared" ref="D21:V21" si="1">SUM(D7:D20)</f>
        <v>33843699.086650006</v>
      </c>
      <c r="E21" s="84">
        <f t="shared" si="1"/>
        <v>0</v>
      </c>
      <c r="F21" s="84">
        <f t="shared" si="1"/>
        <v>0</v>
      </c>
      <c r="G21" s="84">
        <f t="shared" si="1"/>
        <v>0</v>
      </c>
      <c r="H21" s="84">
        <f t="shared" si="1"/>
        <v>0</v>
      </c>
      <c r="I21" s="84">
        <f t="shared" si="1"/>
        <v>0</v>
      </c>
      <c r="J21" s="84">
        <f t="shared" si="1"/>
        <v>0</v>
      </c>
      <c r="K21" s="84">
        <f t="shared" si="1"/>
        <v>0</v>
      </c>
      <c r="L21" s="98">
        <f t="shared" si="1"/>
        <v>0</v>
      </c>
      <c r="M21" s="97">
        <f t="shared" si="1"/>
        <v>34815544.635859832</v>
      </c>
      <c r="N21" s="84">
        <f t="shared" si="1"/>
        <v>0</v>
      </c>
      <c r="O21" s="84">
        <f t="shared" si="1"/>
        <v>27210060.771278668</v>
      </c>
      <c r="P21" s="84">
        <f t="shared" si="1"/>
        <v>0</v>
      </c>
      <c r="Q21" s="84">
        <f t="shared" si="1"/>
        <v>0</v>
      </c>
      <c r="R21" s="84">
        <f t="shared" si="1"/>
        <v>0</v>
      </c>
      <c r="S21" s="98">
        <f>SUM(S7:S20)</f>
        <v>0</v>
      </c>
      <c r="T21" s="98">
        <f>SUM(T7:T20)</f>
        <v>92800369.39793849</v>
      </c>
      <c r="U21" s="98">
        <f t="shared" ref="U21" si="2">SUM(U7:U20)</f>
        <v>3068935.0958499997</v>
      </c>
      <c r="V21" s="99">
        <f t="shared" si="1"/>
        <v>95869304.493788496</v>
      </c>
    </row>
    <row r="24" spans="1:22">
      <c r="C24" s="22"/>
      <c r="D24" s="22"/>
      <c r="E24" s="22"/>
    </row>
    <row r="25" spans="1:22">
      <c r="A25" s="40"/>
      <c r="B25" s="40"/>
      <c r="D25" s="22"/>
      <c r="E25" s="22"/>
    </row>
    <row r="26" spans="1:22">
      <c r="A26" s="40"/>
      <c r="B26" s="23"/>
      <c r="D26" s="22"/>
      <c r="E26" s="22"/>
    </row>
    <row r="27" spans="1:22">
      <c r="A27" s="40"/>
      <c r="B27" s="40"/>
      <c r="D27" s="22"/>
      <c r="E27" s="22"/>
    </row>
    <row r="28" spans="1:22">
      <c r="A28" s="40"/>
      <c r="B28" s="23"/>
      <c r="D28" s="22"/>
      <c r="E28" s="2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22"/>
  <sheetViews>
    <sheetView zoomScaleNormal="100" workbookViewId="0">
      <pane xSplit="1" ySplit="7" topLeftCell="B8" activePane="bottomRight" state="frozen"/>
      <selection pane="topRight"/>
      <selection pane="bottomLeft"/>
      <selection pane="bottomRight" activeCell="B8" sqref="B8"/>
    </sheetView>
  </sheetViews>
  <sheetFormatPr defaultColWidth="9.109375" defaultRowHeight="13.8"/>
  <cols>
    <col min="1" max="1" width="10.5546875" style="4" bestFit="1" customWidth="1"/>
    <col min="2" max="2" width="101.88671875" style="4" customWidth="1"/>
    <col min="3" max="3" width="13.6640625" style="133" customWidth="1"/>
    <col min="4" max="4" width="14.88671875" style="133" bestFit="1" customWidth="1"/>
    <col min="5" max="5" width="17.6640625" style="133" customWidth="1"/>
    <col min="6" max="6" width="15.88671875" style="133" customWidth="1"/>
    <col min="7" max="7" width="17.44140625" style="133" customWidth="1"/>
    <col min="8" max="8" width="15.33203125" style="133" customWidth="1"/>
    <col min="9" max="16384" width="9.109375" style="14"/>
  </cols>
  <sheetData>
    <row r="1" spans="1:9">
      <c r="A1" s="2" t="s">
        <v>30</v>
      </c>
      <c r="B1" s="4" t="str">
        <f>Info!C2</f>
        <v>Terabank</v>
      </c>
      <c r="C1" s="3"/>
    </row>
    <row r="2" spans="1:9">
      <c r="A2" s="2" t="s">
        <v>31</v>
      </c>
      <c r="B2" s="245">
        <f>'1. key ratios'!B2</f>
        <v>46022</v>
      </c>
      <c r="C2" s="245"/>
    </row>
    <row r="4" spans="1:9" ht="14.4" thickBot="1">
      <c r="A4" s="2" t="s">
        <v>150</v>
      </c>
      <c r="B4" s="85" t="s">
        <v>239</v>
      </c>
    </row>
    <row r="5" spans="1:9">
      <c r="A5" s="86"/>
      <c r="B5" s="100"/>
      <c r="C5" s="153" t="s">
        <v>0</v>
      </c>
      <c r="D5" s="153" t="s">
        <v>1</v>
      </c>
      <c r="E5" s="153" t="s">
        <v>2</v>
      </c>
      <c r="F5" s="153" t="s">
        <v>3</v>
      </c>
      <c r="G5" s="154" t="s">
        <v>4</v>
      </c>
      <c r="H5" s="155" t="s">
        <v>5</v>
      </c>
      <c r="I5" s="101"/>
    </row>
    <row r="6" spans="1:9" s="101" customFormat="1" ht="12.75" customHeight="1">
      <c r="A6" s="102"/>
      <c r="B6" s="617" t="s">
        <v>149</v>
      </c>
      <c r="C6" s="603" t="s">
        <v>232</v>
      </c>
      <c r="D6" s="619" t="s">
        <v>231</v>
      </c>
      <c r="E6" s="620"/>
      <c r="F6" s="603" t="s">
        <v>236</v>
      </c>
      <c r="G6" s="603" t="s">
        <v>237</v>
      </c>
      <c r="H6" s="615" t="s">
        <v>235</v>
      </c>
    </row>
    <row r="7" spans="1:9" ht="41.4">
      <c r="A7" s="104"/>
      <c r="B7" s="618"/>
      <c r="C7" s="604"/>
      <c r="D7" s="156" t="s">
        <v>234</v>
      </c>
      <c r="E7" s="156" t="s">
        <v>233</v>
      </c>
      <c r="F7" s="604"/>
      <c r="G7" s="604"/>
      <c r="H7" s="616"/>
      <c r="I7" s="101"/>
    </row>
    <row r="8" spans="1:9">
      <c r="A8" s="102">
        <v>1</v>
      </c>
      <c r="B8" s="1" t="s">
        <v>51</v>
      </c>
      <c r="C8" s="157">
        <v>320664053.37202865</v>
      </c>
      <c r="D8" s="157">
        <v>0</v>
      </c>
      <c r="E8" s="157">
        <v>0</v>
      </c>
      <c r="F8" s="157">
        <v>104212155.00999999</v>
      </c>
      <c r="G8" s="157">
        <v>104212155.00999999</v>
      </c>
      <c r="H8" s="159">
        <v>0.32498857890096877</v>
      </c>
    </row>
    <row r="9" spans="1:9" ht="15" customHeight="1">
      <c r="A9" s="102">
        <v>2</v>
      </c>
      <c r="B9" s="1" t="s">
        <v>52</v>
      </c>
      <c r="C9" s="157">
        <v>0</v>
      </c>
      <c r="D9" s="157">
        <v>0</v>
      </c>
      <c r="E9" s="157">
        <v>0</v>
      </c>
      <c r="F9" s="157">
        <v>0</v>
      </c>
      <c r="G9" s="157">
        <v>0</v>
      </c>
      <c r="H9" s="159" t="s">
        <v>778</v>
      </c>
    </row>
    <row r="10" spans="1:9">
      <c r="A10" s="102">
        <v>3</v>
      </c>
      <c r="B10" s="1" t="s">
        <v>153</v>
      </c>
      <c r="C10" s="157">
        <v>0</v>
      </c>
      <c r="D10" s="157">
        <v>0</v>
      </c>
      <c r="E10" s="157">
        <v>0</v>
      </c>
      <c r="F10" s="157">
        <v>0</v>
      </c>
      <c r="G10" s="157">
        <v>0</v>
      </c>
      <c r="H10" s="159" t="s">
        <v>778</v>
      </c>
    </row>
    <row r="11" spans="1:9">
      <c r="A11" s="102">
        <v>4</v>
      </c>
      <c r="B11" s="1" t="s">
        <v>53</v>
      </c>
      <c r="C11" s="157">
        <v>0</v>
      </c>
      <c r="D11" s="157">
        <v>0</v>
      </c>
      <c r="E11" s="157">
        <v>0</v>
      </c>
      <c r="F11" s="157">
        <v>0</v>
      </c>
      <c r="G11" s="157">
        <v>0</v>
      </c>
      <c r="H11" s="159" t="s">
        <v>778</v>
      </c>
    </row>
    <row r="12" spans="1:9">
      <c r="A12" s="102">
        <v>5</v>
      </c>
      <c r="B12" s="1" t="s">
        <v>54</v>
      </c>
      <c r="C12" s="157">
        <v>0</v>
      </c>
      <c r="D12" s="157">
        <v>0</v>
      </c>
      <c r="E12" s="157">
        <v>0</v>
      </c>
      <c r="F12" s="157">
        <v>0</v>
      </c>
      <c r="G12" s="157">
        <v>0</v>
      </c>
      <c r="H12" s="159" t="s">
        <v>778</v>
      </c>
    </row>
    <row r="13" spans="1:9">
      <c r="A13" s="102">
        <v>6</v>
      </c>
      <c r="B13" s="1" t="s">
        <v>55</v>
      </c>
      <c r="C13" s="157">
        <v>39778240.420000002</v>
      </c>
      <c r="D13" s="157">
        <v>0</v>
      </c>
      <c r="E13" s="157">
        <v>0</v>
      </c>
      <c r="F13" s="157">
        <v>11823205.495000001</v>
      </c>
      <c r="G13" s="157">
        <v>11823205.495000001</v>
      </c>
      <c r="H13" s="159">
        <v>0.29722796609815455</v>
      </c>
    </row>
    <row r="14" spans="1:9">
      <c r="A14" s="102">
        <v>7</v>
      </c>
      <c r="B14" s="1" t="s">
        <v>56</v>
      </c>
      <c r="C14" s="157">
        <v>736316044.92179966</v>
      </c>
      <c r="D14" s="157">
        <v>87669652.806336045</v>
      </c>
      <c r="E14" s="157">
        <v>43285851.984240808</v>
      </c>
      <c r="F14" s="157">
        <v>779601896.90604043</v>
      </c>
      <c r="G14" s="157">
        <v>731742755.01048303</v>
      </c>
      <c r="H14" s="159">
        <v>0.93861079342483245</v>
      </c>
    </row>
    <row r="15" spans="1:9">
      <c r="A15" s="102">
        <v>8</v>
      </c>
      <c r="B15" s="1" t="s">
        <v>57</v>
      </c>
      <c r="C15" s="157">
        <v>706907250.39762032</v>
      </c>
      <c r="D15" s="157">
        <v>37962978.906412065</v>
      </c>
      <c r="E15" s="157">
        <v>16744901.929556031</v>
      </c>
      <c r="F15" s="157">
        <v>542739114.24538231</v>
      </c>
      <c r="G15" s="157">
        <v>507159084.22901523</v>
      </c>
      <c r="H15" s="159">
        <v>0.70083268957060929</v>
      </c>
    </row>
    <row r="16" spans="1:9">
      <c r="A16" s="102">
        <v>9</v>
      </c>
      <c r="B16" s="1" t="s">
        <v>58</v>
      </c>
      <c r="C16" s="157">
        <v>194820460.32242012</v>
      </c>
      <c r="D16" s="157">
        <v>2205646.8531000009</v>
      </c>
      <c r="E16" s="157">
        <v>1106324.5326000005</v>
      </c>
      <c r="F16" s="157">
        <v>68574374.699257046</v>
      </c>
      <c r="G16" s="157">
        <v>67742702.761393011</v>
      </c>
      <c r="H16" s="159">
        <v>0.34575519019270673</v>
      </c>
    </row>
    <row r="17" spans="1:8">
      <c r="A17" s="102">
        <v>10</v>
      </c>
      <c r="B17" s="1" t="s">
        <v>59</v>
      </c>
      <c r="C17" s="157">
        <v>32837877.010999996</v>
      </c>
      <c r="D17" s="157">
        <v>0</v>
      </c>
      <c r="E17" s="157">
        <v>0</v>
      </c>
      <c r="F17" s="157">
        <v>49256815.516499996</v>
      </c>
      <c r="G17" s="157">
        <v>37658354.872500002</v>
      </c>
      <c r="H17" s="159">
        <v>1.1467962700477028</v>
      </c>
    </row>
    <row r="18" spans="1:8">
      <c r="A18" s="102">
        <v>11</v>
      </c>
      <c r="B18" s="1" t="s">
        <v>60</v>
      </c>
      <c r="C18" s="157">
        <v>0</v>
      </c>
      <c r="D18" s="157">
        <v>0</v>
      </c>
      <c r="E18" s="157">
        <v>0</v>
      </c>
      <c r="F18" s="157">
        <v>0</v>
      </c>
      <c r="G18" s="157">
        <v>0</v>
      </c>
      <c r="H18" s="159" t="s">
        <v>778</v>
      </c>
    </row>
    <row r="19" spans="1:8">
      <c r="A19" s="102">
        <v>12</v>
      </c>
      <c r="B19" s="1" t="s">
        <v>61</v>
      </c>
      <c r="C19" s="157">
        <v>0</v>
      </c>
      <c r="D19" s="157">
        <v>0</v>
      </c>
      <c r="E19" s="157">
        <v>0</v>
      </c>
      <c r="F19" s="157">
        <v>0</v>
      </c>
      <c r="G19" s="157">
        <v>0</v>
      </c>
      <c r="H19" s="159" t="s">
        <v>778</v>
      </c>
    </row>
    <row r="20" spans="1:8">
      <c r="A20" s="102">
        <v>13</v>
      </c>
      <c r="B20" s="1" t="s">
        <v>144</v>
      </c>
      <c r="C20" s="157">
        <v>0</v>
      </c>
      <c r="D20" s="157">
        <v>0</v>
      </c>
      <c r="E20" s="157">
        <v>0</v>
      </c>
      <c r="F20" s="157">
        <v>0</v>
      </c>
      <c r="G20" s="157">
        <v>0</v>
      </c>
      <c r="H20" s="159" t="s">
        <v>778</v>
      </c>
    </row>
    <row r="21" spans="1:8">
      <c r="A21" s="102">
        <v>14</v>
      </c>
      <c r="B21" s="1" t="s">
        <v>63</v>
      </c>
      <c r="C21" s="157">
        <v>172477991.16093647</v>
      </c>
      <c r="D21" s="157">
        <v>0</v>
      </c>
      <c r="E21" s="157">
        <v>0</v>
      </c>
      <c r="F21" s="157">
        <v>131329677.85293649</v>
      </c>
      <c r="G21" s="157">
        <v>131329677.85293649</v>
      </c>
      <c r="H21" s="159">
        <v>0.76142861456679911</v>
      </c>
    </row>
    <row r="22" spans="1:8" ht="14.4" thickBot="1">
      <c r="A22" s="105"/>
      <c r="B22" s="106" t="s">
        <v>64</v>
      </c>
      <c r="C22" s="158">
        <v>2203801917.6058054</v>
      </c>
      <c r="D22" s="158">
        <v>127838278.56584811</v>
      </c>
      <c r="E22" s="158">
        <v>61137078.446396843</v>
      </c>
      <c r="F22" s="158">
        <v>1687537239.7251163</v>
      </c>
      <c r="G22" s="158">
        <v>1591667935.2313278</v>
      </c>
      <c r="H22" s="160">
        <v>0.70274207738292793</v>
      </c>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K27"/>
  <sheetViews>
    <sheetView zoomScaleNormal="100" workbookViewId="0">
      <pane xSplit="2" ySplit="6" topLeftCell="C7" activePane="bottomRight" state="frozen"/>
      <selection pane="topRight"/>
      <selection pane="bottomLeft"/>
      <selection pane="bottomRight" activeCell="C7" sqref="C7"/>
    </sheetView>
  </sheetViews>
  <sheetFormatPr defaultColWidth="9.109375" defaultRowHeight="13.8"/>
  <cols>
    <col min="1" max="1" width="10.5546875" style="133" bestFit="1" customWidth="1"/>
    <col min="2" max="2" width="104.109375" style="133" customWidth="1"/>
    <col min="3" max="3" width="12.6640625" style="133" customWidth="1"/>
    <col min="4" max="4" width="14.5546875" style="133" bestFit="1" customWidth="1"/>
    <col min="5" max="11" width="12.6640625" style="133" customWidth="1"/>
    <col min="12" max="16384" width="9.109375" style="133"/>
  </cols>
  <sheetData>
    <row r="1" spans="1:11">
      <c r="A1" s="133" t="s">
        <v>30</v>
      </c>
      <c r="B1" s="3" t="str">
        <f>Info!C2</f>
        <v>Terabank</v>
      </c>
    </row>
    <row r="2" spans="1:11">
      <c r="A2" s="133" t="s">
        <v>31</v>
      </c>
      <c r="B2" s="245">
        <f>'1. key ratios'!B2</f>
        <v>46022</v>
      </c>
    </row>
    <row r="4" spans="1:11" ht="14.4" thickBot="1">
      <c r="A4" s="133" t="s">
        <v>146</v>
      </c>
      <c r="B4" s="198" t="s">
        <v>240</v>
      </c>
    </row>
    <row r="5" spans="1:11" ht="30" customHeight="1">
      <c r="A5" s="621"/>
      <c r="B5" s="622"/>
      <c r="C5" s="623" t="s">
        <v>292</v>
      </c>
      <c r="D5" s="623"/>
      <c r="E5" s="623"/>
      <c r="F5" s="623" t="s">
        <v>293</v>
      </c>
      <c r="G5" s="623"/>
      <c r="H5" s="623"/>
      <c r="I5" s="623" t="s">
        <v>294</v>
      </c>
      <c r="J5" s="623"/>
      <c r="K5" s="624"/>
    </row>
    <row r="6" spans="1:11">
      <c r="A6" s="170"/>
      <c r="B6" s="171"/>
      <c r="C6" s="16" t="s">
        <v>32</v>
      </c>
      <c r="D6" s="16" t="s">
        <v>33</v>
      </c>
      <c r="E6" s="16" t="s">
        <v>34</v>
      </c>
      <c r="F6" s="16" t="s">
        <v>32</v>
      </c>
      <c r="G6" s="16" t="s">
        <v>33</v>
      </c>
      <c r="H6" s="16" t="s">
        <v>34</v>
      </c>
      <c r="I6" s="16" t="s">
        <v>32</v>
      </c>
      <c r="J6" s="16" t="s">
        <v>33</v>
      </c>
      <c r="K6" s="16" t="s">
        <v>34</v>
      </c>
    </row>
    <row r="7" spans="1:11">
      <c r="A7" s="172" t="s">
        <v>243</v>
      </c>
      <c r="B7" s="173"/>
      <c r="C7" s="173"/>
      <c r="D7" s="173"/>
      <c r="E7" s="173"/>
      <c r="F7" s="173"/>
      <c r="G7" s="173"/>
      <c r="H7" s="173"/>
      <c r="I7" s="173"/>
      <c r="J7" s="173"/>
      <c r="K7" s="174"/>
    </row>
    <row r="8" spans="1:11">
      <c r="A8" s="175">
        <v>1</v>
      </c>
      <c r="B8" s="176" t="s">
        <v>241</v>
      </c>
      <c r="C8" s="177"/>
      <c r="D8" s="177"/>
      <c r="E8" s="177"/>
      <c r="F8" s="178">
        <v>199469241.65203232</v>
      </c>
      <c r="G8" s="178">
        <v>175607974.72239193</v>
      </c>
      <c r="H8" s="178">
        <v>375077216.37442428</v>
      </c>
      <c r="I8" s="178">
        <v>181637733.0681693</v>
      </c>
      <c r="J8" s="178">
        <v>136373287.53516158</v>
      </c>
      <c r="K8" s="178">
        <v>318011020.60333091</v>
      </c>
    </row>
    <row r="9" spans="1:11">
      <c r="A9" s="172" t="s">
        <v>244</v>
      </c>
      <c r="B9" s="173"/>
      <c r="C9" s="173"/>
      <c r="D9" s="173"/>
      <c r="E9" s="173"/>
      <c r="F9" s="173"/>
      <c r="G9" s="173"/>
      <c r="H9" s="173"/>
      <c r="I9" s="173"/>
      <c r="J9" s="173"/>
      <c r="K9" s="174"/>
    </row>
    <row r="10" spans="1:11">
      <c r="A10" s="179">
        <v>2</v>
      </c>
      <c r="B10" s="180" t="s">
        <v>252</v>
      </c>
      <c r="C10" s="180">
        <v>186702975.50368077</v>
      </c>
      <c r="D10" s="180">
        <v>345496666.62534904</v>
      </c>
      <c r="E10" s="180">
        <v>532199642.12902981</v>
      </c>
      <c r="F10" s="180">
        <v>27680673.555176396</v>
      </c>
      <c r="G10" s="180">
        <v>63145294.585079484</v>
      </c>
      <c r="H10" s="180">
        <v>90825968.140255883</v>
      </c>
      <c r="I10" s="180">
        <v>5800251.6669189474</v>
      </c>
      <c r="J10" s="180">
        <v>11955101.172681747</v>
      </c>
      <c r="K10" s="180">
        <v>17755352.839600693</v>
      </c>
    </row>
    <row r="11" spans="1:11">
      <c r="A11" s="179">
        <v>3</v>
      </c>
      <c r="B11" s="180" t="s">
        <v>246</v>
      </c>
      <c r="C11" s="180">
        <v>642083568.87011862</v>
      </c>
      <c r="D11" s="473">
        <v>479593239.24328041</v>
      </c>
      <c r="E11" s="180">
        <v>1121676808.113399</v>
      </c>
      <c r="F11" s="180">
        <v>139365864.15070072</v>
      </c>
      <c r="G11" s="180">
        <v>63703620.90965832</v>
      </c>
      <c r="H11" s="180">
        <v>203069485.06035903</v>
      </c>
      <c r="I11" s="180">
        <v>124537314.84236489</v>
      </c>
      <c r="J11" s="180">
        <v>50180580.830932371</v>
      </c>
      <c r="K11" s="180">
        <v>174717895.67329726</v>
      </c>
    </row>
    <row r="12" spans="1:11">
      <c r="A12" s="179">
        <v>4</v>
      </c>
      <c r="B12" s="180" t="s">
        <v>247</v>
      </c>
      <c r="C12" s="180">
        <v>92063492.06349206</v>
      </c>
      <c r="D12" s="180">
        <v>0</v>
      </c>
      <c r="E12" s="180">
        <v>92063492.06349206</v>
      </c>
      <c r="F12" s="180">
        <v>0</v>
      </c>
      <c r="G12" s="180">
        <v>0</v>
      </c>
      <c r="H12" s="180">
        <v>0</v>
      </c>
      <c r="I12" s="180">
        <v>0</v>
      </c>
      <c r="J12" s="180">
        <v>0</v>
      </c>
      <c r="K12" s="180">
        <v>0</v>
      </c>
    </row>
    <row r="13" spans="1:11">
      <c r="A13" s="179">
        <v>5</v>
      </c>
      <c r="B13" s="180" t="s">
        <v>255</v>
      </c>
      <c r="C13" s="180">
        <v>73797238.956886247</v>
      </c>
      <c r="D13" s="180">
        <v>88003879.778398603</v>
      </c>
      <c r="E13" s="180">
        <v>161801118.73528486</v>
      </c>
      <c r="F13" s="180">
        <v>18262137.794509247</v>
      </c>
      <c r="G13" s="180">
        <v>33547050.079477273</v>
      </c>
      <c r="H13" s="180">
        <v>51809187.87398652</v>
      </c>
      <c r="I13" s="180">
        <v>6953740.08378038</v>
      </c>
      <c r="J13" s="180">
        <v>25438246.128430732</v>
      </c>
      <c r="K13" s="180">
        <v>32391986.21221111</v>
      </c>
    </row>
    <row r="14" spans="1:11">
      <c r="A14" s="179">
        <v>6</v>
      </c>
      <c r="B14" s="180" t="s">
        <v>287</v>
      </c>
      <c r="C14" s="180">
        <v>17558970.636852264</v>
      </c>
      <c r="D14" s="180">
        <v>12576438.453294562</v>
      </c>
      <c r="E14" s="180">
        <v>30135409.090146825</v>
      </c>
      <c r="F14" s="180">
        <v>0</v>
      </c>
      <c r="G14" s="180">
        <v>0</v>
      </c>
      <c r="H14" s="180">
        <v>0</v>
      </c>
      <c r="I14" s="180">
        <v>0</v>
      </c>
      <c r="J14" s="180">
        <v>0</v>
      </c>
      <c r="K14" s="180">
        <v>0</v>
      </c>
    </row>
    <row r="15" spans="1:11">
      <c r="A15" s="179">
        <v>7</v>
      </c>
      <c r="B15" s="180" t="s">
        <v>288</v>
      </c>
      <c r="C15" s="180">
        <v>23020320.166982062</v>
      </c>
      <c r="D15" s="180">
        <v>8225592.5271730116</v>
      </c>
      <c r="E15" s="180">
        <v>31245912.694155075</v>
      </c>
      <c r="F15" s="180">
        <v>9683860.8822787683</v>
      </c>
      <c r="G15" s="180">
        <v>5789014.066195095</v>
      </c>
      <c r="H15" s="180">
        <v>15472874.948473863</v>
      </c>
      <c r="I15" s="180">
        <v>9683860.8822787683</v>
      </c>
      <c r="J15" s="180">
        <v>5789014.066195095</v>
      </c>
      <c r="K15" s="180">
        <v>15472874.948473863</v>
      </c>
    </row>
    <row r="16" spans="1:11">
      <c r="A16" s="179">
        <v>8</v>
      </c>
      <c r="B16" s="181" t="s">
        <v>248</v>
      </c>
      <c r="C16" s="180">
        <v>1035226566.198012</v>
      </c>
      <c r="D16" s="180">
        <v>933895816.62749565</v>
      </c>
      <c r="E16" s="180">
        <v>1969122382.8255076</v>
      </c>
      <c r="F16" s="180">
        <v>194992536.38266513</v>
      </c>
      <c r="G16" s="180">
        <v>166184979.64041018</v>
      </c>
      <c r="H16" s="180">
        <v>361177516.02307534</v>
      </c>
      <c r="I16" s="180">
        <v>146975167.47534299</v>
      </c>
      <c r="J16" s="180">
        <v>93362942.198239952</v>
      </c>
      <c r="K16" s="180">
        <v>240338109.67358294</v>
      </c>
    </row>
    <row r="17" spans="1:11">
      <c r="A17" s="172" t="s">
        <v>245</v>
      </c>
      <c r="B17" s="173"/>
      <c r="C17" s="180">
        <v>0</v>
      </c>
      <c r="D17" s="180">
        <v>0</v>
      </c>
      <c r="E17" s="180">
        <v>0</v>
      </c>
      <c r="F17" s="180">
        <v>0</v>
      </c>
      <c r="G17" s="180">
        <v>0</v>
      </c>
      <c r="H17" s="180">
        <v>0</v>
      </c>
      <c r="I17" s="180">
        <v>0</v>
      </c>
      <c r="J17" s="180">
        <v>0</v>
      </c>
      <c r="K17" s="180">
        <v>0</v>
      </c>
    </row>
    <row r="18" spans="1:11">
      <c r="A18" s="179">
        <v>9</v>
      </c>
      <c r="B18" s="180" t="s">
        <v>251</v>
      </c>
      <c r="C18" s="180">
        <v>0</v>
      </c>
      <c r="D18" s="180">
        <v>0</v>
      </c>
      <c r="E18" s="180">
        <v>0</v>
      </c>
      <c r="F18" s="180">
        <v>0</v>
      </c>
      <c r="G18" s="180">
        <v>0</v>
      </c>
      <c r="H18" s="180">
        <v>0</v>
      </c>
      <c r="I18" s="180">
        <v>0</v>
      </c>
      <c r="J18" s="180">
        <v>0</v>
      </c>
      <c r="K18" s="180">
        <v>0</v>
      </c>
    </row>
    <row r="19" spans="1:11">
      <c r="A19" s="179">
        <v>10</v>
      </c>
      <c r="B19" s="180" t="s">
        <v>289</v>
      </c>
      <c r="C19" s="180">
        <v>799178547.52836931</v>
      </c>
      <c r="D19" s="180">
        <v>700711391.58826756</v>
      </c>
      <c r="E19" s="180">
        <v>1499889939.1166368</v>
      </c>
      <c r="F19" s="180">
        <v>40999978.442809984</v>
      </c>
      <c r="G19" s="180">
        <v>11864799.154699899</v>
      </c>
      <c r="H19" s="180">
        <v>52864777.597509883</v>
      </c>
      <c r="I19" s="180">
        <v>58831487.026673004</v>
      </c>
      <c r="J19" s="180">
        <v>51314500.238510631</v>
      </c>
      <c r="K19" s="180">
        <v>110145987.26518363</v>
      </c>
    </row>
    <row r="20" spans="1:11">
      <c r="A20" s="179">
        <v>11</v>
      </c>
      <c r="B20" s="180" t="s">
        <v>250</v>
      </c>
      <c r="C20" s="180">
        <v>56164697.175477028</v>
      </c>
      <c r="D20" s="180">
        <v>26750391.236134581</v>
      </c>
      <c r="E20" s="180">
        <v>82915088.411611617</v>
      </c>
      <c r="F20" s="180">
        <v>12953363.494183764</v>
      </c>
      <c r="G20" s="180">
        <v>17752651.689080521</v>
      </c>
      <c r="H20" s="180">
        <v>30706015.183264285</v>
      </c>
      <c r="I20" s="180">
        <v>12953363.494183764</v>
      </c>
      <c r="J20" s="180">
        <v>17752651.689080521</v>
      </c>
      <c r="K20" s="180">
        <v>30706015.183264285</v>
      </c>
    </row>
    <row r="21" spans="1:11" ht="14.4" thickBot="1">
      <c r="A21" s="182">
        <v>12</v>
      </c>
      <c r="B21" s="183" t="s">
        <v>249</v>
      </c>
      <c r="C21" s="180">
        <v>855343244.70384634</v>
      </c>
      <c r="D21" s="180">
        <v>727461782.82440209</v>
      </c>
      <c r="E21" s="180">
        <v>1582805027.5282483</v>
      </c>
      <c r="F21" s="180">
        <v>53953341.936993748</v>
      </c>
      <c r="G21" s="180">
        <v>29617450.843780421</v>
      </c>
      <c r="H21" s="180">
        <v>83570792.780774176</v>
      </c>
      <c r="I21" s="180">
        <v>71784850.520856768</v>
      </c>
      <c r="J21" s="180">
        <v>69067151.927591145</v>
      </c>
      <c r="K21" s="180">
        <v>140852002.44844791</v>
      </c>
    </row>
    <row r="22" spans="1:11" ht="38.25" customHeight="1" thickBot="1">
      <c r="A22" s="184"/>
      <c r="B22" s="185"/>
      <c r="C22" s="185"/>
      <c r="D22" s="185"/>
      <c r="E22" s="185"/>
      <c r="F22" s="625" t="s">
        <v>291</v>
      </c>
      <c r="G22" s="623"/>
      <c r="H22" s="623"/>
      <c r="I22" s="625" t="s">
        <v>256</v>
      </c>
      <c r="J22" s="623"/>
      <c r="K22" s="624"/>
    </row>
    <row r="23" spans="1:11" ht="14.4" thickBot="1">
      <c r="A23" s="186">
        <v>13</v>
      </c>
      <c r="B23" s="187" t="s">
        <v>241</v>
      </c>
      <c r="C23" s="188"/>
      <c r="D23" s="188"/>
      <c r="E23" s="188"/>
      <c r="F23" s="189">
        <v>199469241.65203232</v>
      </c>
      <c r="G23" s="189">
        <v>175607974.72239193</v>
      </c>
      <c r="H23" s="189">
        <v>375077216.37442428</v>
      </c>
      <c r="I23" s="189">
        <v>181637733.0681693</v>
      </c>
      <c r="J23" s="189">
        <v>136373287.53516158</v>
      </c>
      <c r="K23" s="189">
        <v>318011020.60333091</v>
      </c>
    </row>
    <row r="24" spans="1:11" ht="14.4" thickBot="1">
      <c r="A24" s="190">
        <v>14</v>
      </c>
      <c r="B24" s="191" t="s">
        <v>253</v>
      </c>
      <c r="C24" s="192"/>
      <c r="D24" s="193"/>
      <c r="E24" s="194"/>
      <c r="F24" s="189">
        <v>141039194.44567138</v>
      </c>
      <c r="G24" s="189">
        <v>136567528.79662976</v>
      </c>
      <c r="H24" s="189">
        <v>277606723.24230117</v>
      </c>
      <c r="I24" s="189">
        <v>75190316.954486221</v>
      </c>
      <c r="J24" s="189">
        <v>24295790.270648807</v>
      </c>
      <c r="K24" s="189">
        <v>99486107.225135028</v>
      </c>
    </row>
    <row r="25" spans="1:11" ht="14.4" thickBot="1">
      <c r="A25" s="195">
        <v>15</v>
      </c>
      <c r="B25" s="196" t="s">
        <v>254</v>
      </c>
      <c r="C25" s="197"/>
      <c r="D25" s="197"/>
      <c r="E25" s="197"/>
      <c r="F25" s="463">
        <v>1.4142823378707563</v>
      </c>
      <c r="G25" s="463">
        <v>1.2858691686799097</v>
      </c>
      <c r="H25" s="463">
        <v>1.3511099875165802</v>
      </c>
      <c r="I25" s="463">
        <v>2.4157064423350847</v>
      </c>
      <c r="J25" s="463">
        <v>5.6130418486494369</v>
      </c>
      <c r="K25" s="463">
        <v>3.1965369786122846</v>
      </c>
    </row>
    <row r="27" spans="1:11" ht="27">
      <c r="B27" s="169" t="s">
        <v>290</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Q34"/>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10.5546875" style="4" bestFit="1" customWidth="1"/>
    <col min="2" max="2" width="95" style="4" customWidth="1"/>
    <col min="3" max="3" width="12.5546875" style="4" bestFit="1" customWidth="1"/>
    <col min="4" max="4" width="11.44140625" style="4" customWidth="1"/>
    <col min="5" max="5" width="18.33203125" style="4" bestFit="1" customWidth="1"/>
    <col min="6" max="13" width="12.6640625" style="4" customWidth="1"/>
    <col min="14" max="14" width="31" style="4" bestFit="1" customWidth="1"/>
    <col min="15" max="16" width="9.109375" style="14"/>
    <col min="17" max="17" width="10" style="14" bestFit="1" customWidth="1"/>
    <col min="18" max="16384" width="9.109375" style="14"/>
  </cols>
  <sheetData>
    <row r="1" spans="1:17">
      <c r="A1" s="4" t="s">
        <v>30</v>
      </c>
      <c r="B1" s="3" t="str">
        <f>Info!C2</f>
        <v>Terabank</v>
      </c>
    </row>
    <row r="2" spans="1:17" ht="14.25" customHeight="1">
      <c r="A2" s="4" t="s">
        <v>31</v>
      </c>
      <c r="B2" s="245">
        <f>'1. key ratios'!B2</f>
        <v>46022</v>
      </c>
    </row>
    <row r="3" spans="1:17" ht="14.25" customHeight="1"/>
    <row r="4" spans="1:17" ht="14.4">
      <c r="A4" s="521"/>
      <c r="B4" s="522" t="s">
        <v>726</v>
      </c>
      <c r="C4" s="151"/>
      <c r="D4" s="151"/>
      <c r="E4" s="151"/>
      <c r="F4" s="151"/>
      <c r="G4" s="151"/>
      <c r="H4" s="151"/>
      <c r="I4" s="151"/>
      <c r="J4" s="151"/>
      <c r="K4" s="151"/>
      <c r="L4" s="151"/>
      <c r="M4" s="151"/>
      <c r="N4" s="151"/>
      <c r="O4" s="151"/>
      <c r="P4" s="151"/>
      <c r="Q4" s="151"/>
    </row>
    <row r="5" spans="1:17" ht="86.4">
      <c r="A5" s="521"/>
      <c r="B5" s="523" t="s">
        <v>727</v>
      </c>
      <c r="C5" s="524" t="s">
        <v>728</v>
      </c>
      <c r="D5" s="524" t="s">
        <v>729</v>
      </c>
      <c r="E5" s="524" t="s">
        <v>730</v>
      </c>
      <c r="F5" s="524" t="s">
        <v>731</v>
      </c>
      <c r="G5" s="524" t="s">
        <v>732</v>
      </c>
      <c r="H5" s="524" t="s">
        <v>733</v>
      </c>
      <c r="I5" s="525" t="s">
        <v>734</v>
      </c>
      <c r="J5" s="526">
        <v>0.02</v>
      </c>
      <c r="K5" s="526">
        <v>0.2</v>
      </c>
      <c r="L5" s="526">
        <v>0.35</v>
      </c>
      <c r="M5" s="526">
        <v>0.5</v>
      </c>
      <c r="N5" s="526">
        <v>0.75</v>
      </c>
      <c r="O5" s="526">
        <v>1</v>
      </c>
      <c r="P5" s="526">
        <v>1.5</v>
      </c>
      <c r="Q5" s="527" t="s">
        <v>735</v>
      </c>
    </row>
    <row r="6" spans="1:17" ht="14.4">
      <c r="A6" s="521"/>
      <c r="B6" s="528"/>
      <c r="C6" s="529">
        <v>49872356.779999994</v>
      </c>
      <c r="D6" s="529" t="b">
        <v>0</v>
      </c>
      <c r="E6" s="529" t="b">
        <v>0</v>
      </c>
      <c r="F6" s="529">
        <v>45251.456700000002</v>
      </c>
      <c r="G6" s="529">
        <v>1870654.9704917599</v>
      </c>
      <c r="H6" s="529">
        <v>0</v>
      </c>
      <c r="I6" s="529">
        <v>2682268.9980684635</v>
      </c>
      <c r="J6" s="529" t="b">
        <v>0</v>
      </c>
      <c r="K6" s="529" t="b">
        <v>0</v>
      </c>
      <c r="L6" s="529" t="b">
        <v>0</v>
      </c>
      <c r="M6" s="529">
        <v>2682268.9980684635</v>
      </c>
      <c r="N6" s="529" t="b">
        <v>0</v>
      </c>
      <c r="O6" s="529" t="b">
        <v>0</v>
      </c>
      <c r="P6" s="529" t="b">
        <v>0</v>
      </c>
      <c r="Q6" s="529">
        <v>1341134.4990342318</v>
      </c>
    </row>
    <row r="7" spans="1:17" ht="14.4">
      <c r="A7" s="521"/>
      <c r="B7" s="530" t="s">
        <v>736</v>
      </c>
      <c r="C7" s="529">
        <v>0</v>
      </c>
      <c r="D7" s="529">
        <v>0</v>
      </c>
      <c r="E7" s="529">
        <v>0</v>
      </c>
      <c r="F7" s="529">
        <v>0</v>
      </c>
      <c r="G7" s="529">
        <v>0</v>
      </c>
      <c r="H7" s="531">
        <v>1.4</v>
      </c>
      <c r="I7" s="532">
        <v>0</v>
      </c>
      <c r="J7" s="529">
        <v>0</v>
      </c>
      <c r="K7" s="529">
        <v>0</v>
      </c>
      <c r="L7" s="529">
        <v>0</v>
      </c>
      <c r="M7" s="529">
        <v>0</v>
      </c>
      <c r="N7" s="529">
        <v>0</v>
      </c>
      <c r="O7" s="529">
        <v>0</v>
      </c>
      <c r="P7" s="529">
        <v>0</v>
      </c>
      <c r="Q7" s="529">
        <v>0</v>
      </c>
    </row>
    <row r="8" spans="1:17" ht="14.4">
      <c r="A8" s="521"/>
      <c r="B8" s="530" t="s">
        <v>737</v>
      </c>
      <c r="C8" s="529">
        <v>0</v>
      </c>
      <c r="D8" s="529">
        <v>0</v>
      </c>
      <c r="E8" s="529">
        <v>0</v>
      </c>
      <c r="F8" s="529">
        <v>0</v>
      </c>
      <c r="G8" s="529">
        <v>0</v>
      </c>
      <c r="H8" s="531">
        <v>1.4</v>
      </c>
      <c r="I8" s="532">
        <v>0</v>
      </c>
      <c r="J8" s="529">
        <v>0</v>
      </c>
      <c r="K8" s="529">
        <v>0</v>
      </c>
      <c r="L8" s="529">
        <v>0</v>
      </c>
      <c r="M8" s="529">
        <v>0</v>
      </c>
      <c r="N8" s="529">
        <v>0</v>
      </c>
      <c r="O8" s="529">
        <v>0</v>
      </c>
      <c r="P8" s="529">
        <v>0</v>
      </c>
      <c r="Q8" s="529">
        <v>0</v>
      </c>
    </row>
    <row r="9" spans="1:17" ht="14.4">
      <c r="A9" s="521"/>
      <c r="B9" s="530" t="s">
        <v>738</v>
      </c>
      <c r="C9" s="529">
        <v>49872356.779999994</v>
      </c>
      <c r="D9" s="529">
        <v>-270516.462</v>
      </c>
      <c r="E9" s="529">
        <v>0</v>
      </c>
      <c r="F9" s="529">
        <v>45251.456700000002</v>
      </c>
      <c r="G9" s="529">
        <v>1870654.9704917599</v>
      </c>
      <c r="H9" s="531">
        <v>1.4</v>
      </c>
      <c r="I9" s="532">
        <v>2682268.9980684635</v>
      </c>
      <c r="J9" s="529">
        <v>0</v>
      </c>
      <c r="K9" s="529">
        <v>0</v>
      </c>
      <c r="L9" s="529">
        <v>0</v>
      </c>
      <c r="M9" s="529">
        <v>2682268.9980684635</v>
      </c>
      <c r="N9" s="529">
        <v>0</v>
      </c>
      <c r="O9" s="529">
        <v>0</v>
      </c>
      <c r="P9" s="529">
        <v>0</v>
      </c>
      <c r="Q9" s="529">
        <v>1341134.4990342318</v>
      </c>
    </row>
    <row r="10" spans="1:17" ht="14.4">
      <c r="A10" s="521"/>
      <c r="B10" s="533" t="s">
        <v>739</v>
      </c>
      <c r="C10" s="534">
        <v>0</v>
      </c>
      <c r="D10" s="534">
        <v>0</v>
      </c>
      <c r="E10" s="534">
        <v>0</v>
      </c>
      <c r="F10" s="534">
        <v>0</v>
      </c>
      <c r="G10" s="534">
        <v>0</v>
      </c>
      <c r="H10" s="531">
        <v>1.4</v>
      </c>
      <c r="I10" s="532">
        <v>0</v>
      </c>
      <c r="J10" s="535">
        <v>0</v>
      </c>
      <c r="K10" s="535">
        <v>0</v>
      </c>
      <c r="L10" s="535">
        <v>0</v>
      </c>
      <c r="M10" s="535">
        <v>0</v>
      </c>
      <c r="N10" s="535">
        <v>0</v>
      </c>
      <c r="O10" s="535">
        <v>0</v>
      </c>
      <c r="P10" s="535">
        <v>0</v>
      </c>
      <c r="Q10" s="529">
        <v>0</v>
      </c>
    </row>
    <row r="11" spans="1:17" ht="14.4">
      <c r="A11" s="521"/>
      <c r="B11" s="536" t="s">
        <v>736</v>
      </c>
      <c r="C11" s="534">
        <v>0</v>
      </c>
      <c r="D11" s="534">
        <v>0</v>
      </c>
      <c r="E11" s="534">
        <v>0</v>
      </c>
      <c r="F11" s="534">
        <v>0</v>
      </c>
      <c r="G11" s="534">
        <v>0</v>
      </c>
      <c r="H11" s="531">
        <v>1.4</v>
      </c>
      <c r="I11" s="532">
        <v>0</v>
      </c>
      <c r="J11" s="535">
        <v>0</v>
      </c>
      <c r="K11" s="535">
        <v>0</v>
      </c>
      <c r="L11" s="535">
        <v>0</v>
      </c>
      <c r="M11" s="535">
        <v>0</v>
      </c>
      <c r="N11" s="535">
        <v>0</v>
      </c>
      <c r="O11" s="535">
        <v>0</v>
      </c>
      <c r="P11" s="535">
        <v>0</v>
      </c>
      <c r="Q11" s="529">
        <v>0</v>
      </c>
    </row>
    <row r="12" spans="1:17" ht="14.4">
      <c r="A12" s="521"/>
      <c r="B12" s="536" t="s">
        <v>737</v>
      </c>
      <c r="C12" s="534">
        <v>0</v>
      </c>
      <c r="D12" s="534">
        <v>0</v>
      </c>
      <c r="E12" s="534">
        <v>0</v>
      </c>
      <c r="F12" s="534">
        <v>0</v>
      </c>
      <c r="G12" s="534">
        <v>0</v>
      </c>
      <c r="H12" s="531">
        <v>1.4</v>
      </c>
      <c r="I12" s="532">
        <v>0</v>
      </c>
      <c r="J12" s="535">
        <v>0</v>
      </c>
      <c r="K12" s="535">
        <v>0</v>
      </c>
      <c r="L12" s="535">
        <v>0</v>
      </c>
      <c r="M12" s="535">
        <v>0</v>
      </c>
      <c r="N12" s="535">
        <v>0</v>
      </c>
      <c r="O12" s="535">
        <v>0</v>
      </c>
      <c r="P12" s="535">
        <v>0</v>
      </c>
      <c r="Q12" s="529">
        <v>0</v>
      </c>
    </row>
    <row r="13" spans="1:17" ht="14.4">
      <c r="A13" s="521"/>
      <c r="B13" s="536" t="s">
        <v>738</v>
      </c>
      <c r="C13" s="534">
        <v>0</v>
      </c>
      <c r="D13" s="534">
        <v>0</v>
      </c>
      <c r="E13" s="534">
        <v>0</v>
      </c>
      <c r="F13" s="534">
        <v>0</v>
      </c>
      <c r="G13" s="534">
        <v>0</v>
      </c>
      <c r="H13" s="531">
        <v>1.4</v>
      </c>
      <c r="I13" s="532">
        <v>0</v>
      </c>
      <c r="J13" s="535">
        <v>0</v>
      </c>
      <c r="K13" s="535">
        <v>0</v>
      </c>
      <c r="L13" s="535">
        <v>0</v>
      </c>
      <c r="M13" s="535">
        <v>0</v>
      </c>
      <c r="N13" s="535">
        <v>0</v>
      </c>
      <c r="O13" s="535">
        <v>0</v>
      </c>
      <c r="P13" s="535">
        <v>0</v>
      </c>
      <c r="Q13" s="529">
        <v>0</v>
      </c>
    </row>
    <row r="14" spans="1:17" ht="14.4">
      <c r="A14" s="521"/>
      <c r="B14" s="533" t="s">
        <v>740</v>
      </c>
      <c r="C14" s="534">
        <v>0</v>
      </c>
      <c r="D14" s="534">
        <v>0</v>
      </c>
      <c r="E14" s="534">
        <v>0</v>
      </c>
      <c r="F14" s="534">
        <v>0</v>
      </c>
      <c r="G14" s="534">
        <v>0</v>
      </c>
      <c r="H14" s="531">
        <v>1.4</v>
      </c>
      <c r="I14" s="532">
        <v>0</v>
      </c>
      <c r="J14" s="535">
        <v>0</v>
      </c>
      <c r="K14" s="535">
        <v>0</v>
      </c>
      <c r="L14" s="535">
        <v>0</v>
      </c>
      <c r="M14" s="535">
        <v>0</v>
      </c>
      <c r="N14" s="535">
        <v>0</v>
      </c>
      <c r="O14" s="535">
        <v>0</v>
      </c>
      <c r="P14" s="535">
        <v>0</v>
      </c>
      <c r="Q14" s="529">
        <v>0</v>
      </c>
    </row>
    <row r="15" spans="1:17" ht="14.4">
      <c r="A15" s="521"/>
      <c r="B15" s="536" t="s">
        <v>736</v>
      </c>
      <c r="C15" s="534">
        <v>0</v>
      </c>
      <c r="D15" s="534">
        <v>0</v>
      </c>
      <c r="E15" s="534">
        <v>0</v>
      </c>
      <c r="F15" s="534">
        <v>0</v>
      </c>
      <c r="G15" s="534">
        <v>0</v>
      </c>
      <c r="H15" s="531">
        <v>1.4</v>
      </c>
      <c r="I15" s="532">
        <v>0</v>
      </c>
      <c r="J15" s="535">
        <v>0</v>
      </c>
      <c r="K15" s="535">
        <v>0</v>
      </c>
      <c r="L15" s="535">
        <v>0</v>
      </c>
      <c r="M15" s="535">
        <v>0</v>
      </c>
      <c r="N15" s="535">
        <v>0</v>
      </c>
      <c r="O15" s="535">
        <v>0</v>
      </c>
      <c r="P15" s="535">
        <v>0</v>
      </c>
      <c r="Q15" s="529">
        <v>0</v>
      </c>
    </row>
    <row r="16" spans="1:17" ht="14.4">
      <c r="A16" s="521"/>
      <c r="B16" s="536" t="s">
        <v>737</v>
      </c>
      <c r="C16" s="534">
        <v>0</v>
      </c>
      <c r="D16" s="534">
        <v>0</v>
      </c>
      <c r="E16" s="534">
        <v>0</v>
      </c>
      <c r="F16" s="534">
        <v>0</v>
      </c>
      <c r="G16" s="534">
        <v>0</v>
      </c>
      <c r="H16" s="531">
        <v>1.4</v>
      </c>
      <c r="I16" s="532">
        <v>0</v>
      </c>
      <c r="J16" s="535">
        <v>0</v>
      </c>
      <c r="K16" s="535">
        <v>0</v>
      </c>
      <c r="L16" s="535">
        <v>0</v>
      </c>
      <c r="M16" s="535">
        <v>0</v>
      </c>
      <c r="N16" s="535">
        <v>0</v>
      </c>
      <c r="O16" s="535">
        <v>0</v>
      </c>
      <c r="P16" s="535">
        <v>0</v>
      </c>
      <c r="Q16" s="529">
        <v>0</v>
      </c>
    </row>
    <row r="17" spans="1:17" ht="14.4">
      <c r="A17" s="521"/>
      <c r="B17" s="536" t="s">
        <v>738</v>
      </c>
      <c r="C17" s="534">
        <v>0</v>
      </c>
      <c r="D17" s="534">
        <v>0</v>
      </c>
      <c r="E17" s="534">
        <v>0</v>
      </c>
      <c r="F17" s="534">
        <v>0</v>
      </c>
      <c r="G17" s="534">
        <v>0</v>
      </c>
      <c r="H17" s="531">
        <v>1.4</v>
      </c>
      <c r="I17" s="532">
        <v>0</v>
      </c>
      <c r="J17" s="535">
        <v>0</v>
      </c>
      <c r="K17" s="535">
        <v>0</v>
      </c>
      <c r="L17" s="535">
        <v>0</v>
      </c>
      <c r="M17" s="535">
        <v>0</v>
      </c>
      <c r="N17" s="535">
        <v>0</v>
      </c>
      <c r="O17" s="535">
        <v>0</v>
      </c>
      <c r="P17" s="535">
        <v>0</v>
      </c>
      <c r="Q17" s="529">
        <v>0</v>
      </c>
    </row>
    <row r="18" spans="1:17" ht="14.4">
      <c r="A18" s="521"/>
      <c r="B18" s="533" t="s">
        <v>741</v>
      </c>
      <c r="C18" s="534">
        <v>0</v>
      </c>
      <c r="D18" s="534">
        <v>0</v>
      </c>
      <c r="E18" s="534">
        <v>0</v>
      </c>
      <c r="F18" s="534">
        <v>0</v>
      </c>
      <c r="G18" s="534">
        <v>0</v>
      </c>
      <c r="H18" s="531">
        <v>1.4</v>
      </c>
      <c r="I18" s="532">
        <v>0</v>
      </c>
      <c r="J18" s="535">
        <v>0</v>
      </c>
      <c r="K18" s="535">
        <v>0</v>
      </c>
      <c r="L18" s="535">
        <v>0</v>
      </c>
      <c r="M18" s="535">
        <v>0</v>
      </c>
      <c r="N18" s="535">
        <v>0</v>
      </c>
      <c r="O18" s="535">
        <v>0</v>
      </c>
      <c r="P18" s="535">
        <v>0</v>
      </c>
      <c r="Q18" s="529">
        <v>1341134.4990342318</v>
      </c>
    </row>
    <row r="19" spans="1:17" ht="14.4">
      <c r="A19" s="521"/>
      <c r="B19" s="536" t="s">
        <v>736</v>
      </c>
      <c r="C19" s="534">
        <v>0</v>
      </c>
      <c r="D19" s="534">
        <v>0</v>
      </c>
      <c r="E19" s="534">
        <v>0</v>
      </c>
      <c r="F19" s="534">
        <v>0</v>
      </c>
      <c r="G19" s="534">
        <v>0</v>
      </c>
      <c r="H19" s="531">
        <v>1.4</v>
      </c>
      <c r="I19" s="532">
        <v>0</v>
      </c>
      <c r="J19" s="535">
        <v>0</v>
      </c>
      <c r="K19" s="535">
        <v>0</v>
      </c>
      <c r="L19" s="535">
        <v>0</v>
      </c>
      <c r="M19" s="535">
        <v>0</v>
      </c>
      <c r="N19" s="535">
        <v>0</v>
      </c>
      <c r="O19" s="535">
        <v>0</v>
      </c>
      <c r="P19" s="535">
        <v>0</v>
      </c>
      <c r="Q19" s="529">
        <v>0</v>
      </c>
    </row>
    <row r="20" spans="1:17" ht="14.4">
      <c r="A20" s="521"/>
      <c r="B20" s="536" t="s">
        <v>737</v>
      </c>
      <c r="C20" s="534">
        <v>0</v>
      </c>
      <c r="D20" s="534">
        <v>0</v>
      </c>
      <c r="E20" s="534">
        <v>0</v>
      </c>
      <c r="F20" s="534">
        <v>0</v>
      </c>
      <c r="G20" s="534">
        <v>0</v>
      </c>
      <c r="H20" s="531">
        <v>1.4</v>
      </c>
      <c r="I20" s="532">
        <v>0</v>
      </c>
      <c r="J20" s="535">
        <v>0</v>
      </c>
      <c r="K20" s="535">
        <v>0</v>
      </c>
      <c r="L20" s="535">
        <v>0</v>
      </c>
      <c r="M20" s="535">
        <v>0</v>
      </c>
      <c r="N20" s="535">
        <v>0</v>
      </c>
      <c r="O20" s="535">
        <v>0</v>
      </c>
      <c r="P20" s="535">
        <v>0</v>
      </c>
      <c r="Q20" s="529">
        <v>0</v>
      </c>
    </row>
    <row r="21" spans="1:17" ht="14.4">
      <c r="A21" s="521"/>
      <c r="B21" s="536" t="s">
        <v>738</v>
      </c>
      <c r="C21" s="534">
        <v>46698656.779999994</v>
      </c>
      <c r="D21" s="534">
        <v>-270516.462</v>
      </c>
      <c r="E21" s="534">
        <v>0</v>
      </c>
      <c r="F21" s="534">
        <v>45251.456700000002</v>
      </c>
      <c r="G21" s="534">
        <v>1870654.9704917599</v>
      </c>
      <c r="H21" s="531">
        <v>1.4</v>
      </c>
      <c r="I21" s="532">
        <v>2682268.9980684635</v>
      </c>
      <c r="J21" s="535">
        <v>0</v>
      </c>
      <c r="K21" s="535">
        <v>0</v>
      </c>
      <c r="L21" s="535">
        <v>0</v>
      </c>
      <c r="M21" s="535">
        <v>2682268.9980684635</v>
      </c>
      <c r="N21" s="535">
        <v>0</v>
      </c>
      <c r="O21" s="535">
        <v>0</v>
      </c>
      <c r="P21" s="535">
        <v>0</v>
      </c>
      <c r="Q21" s="529">
        <v>1341134.4990342318</v>
      </c>
    </row>
    <row r="22" spans="1:17" ht="14.4">
      <c r="A22" s="521"/>
      <c r="B22" s="533" t="s">
        <v>742</v>
      </c>
      <c r="C22" s="534">
        <v>0</v>
      </c>
      <c r="D22" s="534">
        <v>0</v>
      </c>
      <c r="E22" s="534">
        <v>0</v>
      </c>
      <c r="F22" s="534">
        <v>0</v>
      </c>
      <c r="G22" s="534">
        <v>0</v>
      </c>
      <c r="H22" s="531">
        <v>1.4</v>
      </c>
      <c r="I22" s="532">
        <v>0</v>
      </c>
      <c r="J22" s="535">
        <v>0</v>
      </c>
      <c r="K22" s="535">
        <v>0</v>
      </c>
      <c r="L22" s="535">
        <v>0</v>
      </c>
      <c r="M22" s="535">
        <v>0</v>
      </c>
      <c r="N22" s="535">
        <v>0</v>
      </c>
      <c r="O22" s="535">
        <v>0</v>
      </c>
      <c r="P22" s="535">
        <v>0</v>
      </c>
      <c r="Q22" s="529">
        <v>0</v>
      </c>
    </row>
    <row r="23" spans="1:17" ht="14.4">
      <c r="A23" s="521"/>
      <c r="B23" s="536" t="s">
        <v>736</v>
      </c>
      <c r="C23" s="534">
        <v>0</v>
      </c>
      <c r="D23" s="534">
        <v>0</v>
      </c>
      <c r="E23" s="534">
        <v>0</v>
      </c>
      <c r="F23" s="534">
        <v>0</v>
      </c>
      <c r="G23" s="534">
        <v>0</v>
      </c>
      <c r="H23" s="531">
        <v>1.4</v>
      </c>
      <c r="I23" s="532">
        <v>0</v>
      </c>
      <c r="J23" s="535">
        <v>0</v>
      </c>
      <c r="K23" s="535">
        <v>0</v>
      </c>
      <c r="L23" s="535">
        <v>0</v>
      </c>
      <c r="M23" s="535">
        <v>0</v>
      </c>
      <c r="N23" s="535">
        <v>0</v>
      </c>
      <c r="O23" s="535">
        <v>0</v>
      </c>
      <c r="P23" s="535">
        <v>0</v>
      </c>
      <c r="Q23" s="529">
        <v>0</v>
      </c>
    </row>
    <row r="24" spans="1:17" ht="14.4">
      <c r="A24" s="521"/>
      <c r="B24" s="536" t="s">
        <v>737</v>
      </c>
      <c r="C24" s="534">
        <v>0</v>
      </c>
      <c r="D24" s="534">
        <v>0</v>
      </c>
      <c r="E24" s="534">
        <v>0</v>
      </c>
      <c r="F24" s="534">
        <v>0</v>
      </c>
      <c r="G24" s="534">
        <v>0</v>
      </c>
      <c r="H24" s="531">
        <v>1.4</v>
      </c>
      <c r="I24" s="532">
        <v>0</v>
      </c>
      <c r="J24" s="535">
        <v>0</v>
      </c>
      <c r="K24" s="535">
        <v>0</v>
      </c>
      <c r="L24" s="535">
        <v>0</v>
      </c>
      <c r="M24" s="535">
        <v>0</v>
      </c>
      <c r="N24" s="535">
        <v>0</v>
      </c>
      <c r="O24" s="535">
        <v>0</v>
      </c>
      <c r="P24" s="535">
        <v>0</v>
      </c>
      <c r="Q24" s="529">
        <v>0</v>
      </c>
    </row>
    <row r="25" spans="1:17" ht="14.4">
      <c r="A25" s="521"/>
      <c r="B25" s="536" t="s">
        <v>738</v>
      </c>
      <c r="C25" s="534">
        <v>3173700</v>
      </c>
      <c r="D25" s="534">
        <v>0</v>
      </c>
      <c r="E25" s="534">
        <v>0</v>
      </c>
      <c r="F25" s="534">
        <v>0</v>
      </c>
      <c r="G25" s="534">
        <v>0</v>
      </c>
      <c r="H25" s="531">
        <v>1.4</v>
      </c>
      <c r="I25" s="532">
        <v>0</v>
      </c>
      <c r="J25" s="535">
        <v>0</v>
      </c>
      <c r="K25" s="535">
        <v>0</v>
      </c>
      <c r="L25" s="535">
        <v>0</v>
      </c>
      <c r="M25" s="535">
        <v>0</v>
      </c>
      <c r="N25" s="535">
        <v>0</v>
      </c>
      <c r="O25" s="535">
        <v>0</v>
      </c>
      <c r="P25" s="535">
        <v>0</v>
      </c>
      <c r="Q25" s="529">
        <v>0</v>
      </c>
    </row>
    <row r="26" spans="1:17" ht="14.4">
      <c r="A26" s="521"/>
      <c r="B26" s="533" t="s">
        <v>743</v>
      </c>
      <c r="C26" s="534">
        <v>0</v>
      </c>
      <c r="D26" s="534">
        <v>0</v>
      </c>
      <c r="E26" s="534">
        <v>0</v>
      </c>
      <c r="F26" s="534">
        <v>0</v>
      </c>
      <c r="G26" s="534">
        <v>0</v>
      </c>
      <c r="H26" s="531">
        <v>1.4</v>
      </c>
      <c r="I26" s="532">
        <v>0</v>
      </c>
      <c r="J26" s="535">
        <v>0</v>
      </c>
      <c r="K26" s="535">
        <v>0</v>
      </c>
      <c r="L26" s="535">
        <v>0</v>
      </c>
      <c r="M26" s="535">
        <v>0</v>
      </c>
      <c r="N26" s="535">
        <v>0</v>
      </c>
      <c r="O26" s="535">
        <v>0</v>
      </c>
      <c r="P26" s="535">
        <v>0</v>
      </c>
      <c r="Q26" s="529">
        <v>0</v>
      </c>
    </row>
    <row r="27" spans="1:17" ht="14.4">
      <c r="A27" s="521"/>
      <c r="B27" s="536" t="s">
        <v>736</v>
      </c>
      <c r="C27" s="534">
        <v>0</v>
      </c>
      <c r="D27" s="534">
        <v>0</v>
      </c>
      <c r="E27" s="534">
        <v>0</v>
      </c>
      <c r="F27" s="534">
        <v>0</v>
      </c>
      <c r="G27" s="534">
        <v>0</v>
      </c>
      <c r="H27" s="531">
        <v>1.4</v>
      </c>
      <c r="I27" s="532">
        <v>0</v>
      </c>
      <c r="J27" s="535">
        <v>0</v>
      </c>
      <c r="K27" s="535">
        <v>0</v>
      </c>
      <c r="L27" s="535">
        <v>0</v>
      </c>
      <c r="M27" s="535">
        <v>0</v>
      </c>
      <c r="N27" s="535">
        <v>0</v>
      </c>
      <c r="O27" s="535">
        <v>0</v>
      </c>
      <c r="P27" s="535">
        <v>0</v>
      </c>
      <c r="Q27" s="529">
        <v>0</v>
      </c>
    </row>
    <row r="28" spans="1:17" ht="14.4">
      <c r="A28" s="521"/>
      <c r="B28" s="536" t="s">
        <v>737</v>
      </c>
      <c r="C28" s="534">
        <v>0</v>
      </c>
      <c r="D28" s="534">
        <v>0</v>
      </c>
      <c r="E28" s="534">
        <v>0</v>
      </c>
      <c r="F28" s="534">
        <v>0</v>
      </c>
      <c r="G28" s="534">
        <v>0</v>
      </c>
      <c r="H28" s="531">
        <v>1.4</v>
      </c>
      <c r="I28" s="532">
        <v>0</v>
      </c>
      <c r="J28" s="535">
        <v>0</v>
      </c>
      <c r="K28" s="535">
        <v>0</v>
      </c>
      <c r="L28" s="535">
        <v>0</v>
      </c>
      <c r="M28" s="535">
        <v>0</v>
      </c>
      <c r="N28" s="535">
        <v>0</v>
      </c>
      <c r="O28" s="535">
        <v>0</v>
      </c>
      <c r="P28" s="535">
        <v>0</v>
      </c>
      <c r="Q28" s="529">
        <v>0</v>
      </c>
    </row>
    <row r="29" spans="1:17" ht="14.4">
      <c r="A29" s="521"/>
      <c r="B29" s="536" t="s">
        <v>738</v>
      </c>
      <c r="C29" s="534">
        <v>0</v>
      </c>
      <c r="D29" s="534">
        <v>0</v>
      </c>
      <c r="E29" s="534">
        <v>0</v>
      </c>
      <c r="F29" s="534">
        <v>0</v>
      </c>
      <c r="G29" s="534">
        <v>0</v>
      </c>
      <c r="H29" s="531">
        <v>1.4</v>
      </c>
      <c r="I29" s="532">
        <v>0</v>
      </c>
      <c r="J29" s="535">
        <v>0</v>
      </c>
      <c r="K29" s="535">
        <v>0</v>
      </c>
      <c r="L29" s="535">
        <v>0</v>
      </c>
      <c r="M29" s="535">
        <v>0</v>
      </c>
      <c r="N29" s="535">
        <v>0</v>
      </c>
      <c r="O29" s="535">
        <v>0</v>
      </c>
      <c r="P29" s="535">
        <v>0</v>
      </c>
      <c r="Q29" s="529">
        <v>0</v>
      </c>
    </row>
    <row r="30" spans="1:17" ht="14.4">
      <c r="A30" s="521"/>
      <c r="B30" s="537" t="s">
        <v>744</v>
      </c>
      <c r="C30" s="534">
        <v>0</v>
      </c>
      <c r="D30" s="534">
        <v>0</v>
      </c>
      <c r="E30" s="534">
        <v>0</v>
      </c>
      <c r="F30" s="534">
        <v>0</v>
      </c>
      <c r="G30" s="534">
        <v>0</v>
      </c>
      <c r="H30" s="531">
        <v>1.4</v>
      </c>
      <c r="I30" s="532">
        <v>0</v>
      </c>
      <c r="J30" s="535">
        <v>0</v>
      </c>
      <c r="K30" s="535">
        <v>0</v>
      </c>
      <c r="L30" s="535">
        <v>0</v>
      </c>
      <c r="M30" s="535">
        <v>0</v>
      </c>
      <c r="N30" s="535">
        <v>0</v>
      </c>
      <c r="O30" s="535">
        <v>0</v>
      </c>
      <c r="P30" s="535">
        <v>0</v>
      </c>
      <c r="Q30" s="529">
        <v>0</v>
      </c>
    </row>
    <row r="31" spans="1:17" ht="14.4">
      <c r="A31" s="521"/>
      <c r="B31" s="536" t="s">
        <v>736</v>
      </c>
      <c r="C31" s="534">
        <v>0</v>
      </c>
      <c r="D31" s="534">
        <v>0</v>
      </c>
      <c r="E31" s="534">
        <v>0</v>
      </c>
      <c r="F31" s="534">
        <v>0</v>
      </c>
      <c r="G31" s="534">
        <v>0</v>
      </c>
      <c r="H31" s="531">
        <v>1.4</v>
      </c>
      <c r="I31" s="532">
        <v>0</v>
      </c>
      <c r="J31" s="535">
        <v>0</v>
      </c>
      <c r="K31" s="535">
        <v>0</v>
      </c>
      <c r="L31" s="535">
        <v>0</v>
      </c>
      <c r="M31" s="535">
        <v>0</v>
      </c>
      <c r="N31" s="535">
        <v>0</v>
      </c>
      <c r="O31" s="535">
        <v>0</v>
      </c>
      <c r="P31" s="535">
        <v>0</v>
      </c>
      <c r="Q31" s="529">
        <v>0</v>
      </c>
    </row>
    <row r="32" spans="1:17" ht="14.4">
      <c r="A32" s="521"/>
      <c r="B32" s="536" t="s">
        <v>737</v>
      </c>
      <c r="C32" s="534">
        <v>0</v>
      </c>
      <c r="D32" s="534">
        <v>0</v>
      </c>
      <c r="E32" s="534">
        <v>0</v>
      </c>
      <c r="F32" s="534">
        <v>0</v>
      </c>
      <c r="G32" s="534">
        <v>0</v>
      </c>
      <c r="H32" s="531">
        <v>1.4</v>
      </c>
      <c r="I32" s="532">
        <v>0</v>
      </c>
      <c r="J32" s="535">
        <v>0</v>
      </c>
      <c r="K32" s="535">
        <v>0</v>
      </c>
      <c r="L32" s="535">
        <v>0</v>
      </c>
      <c r="M32" s="535">
        <v>0</v>
      </c>
      <c r="N32" s="535">
        <v>0</v>
      </c>
      <c r="O32" s="535">
        <v>0</v>
      </c>
      <c r="P32" s="535">
        <v>0</v>
      </c>
      <c r="Q32" s="529">
        <v>0</v>
      </c>
    </row>
    <row r="33" spans="1:17" ht="14.4">
      <c r="A33" s="521"/>
      <c r="B33" s="536" t="s">
        <v>738</v>
      </c>
      <c r="C33" s="534">
        <v>0</v>
      </c>
      <c r="D33" s="534">
        <v>0</v>
      </c>
      <c r="E33" s="534">
        <v>0</v>
      </c>
      <c r="F33" s="534">
        <v>0</v>
      </c>
      <c r="G33" s="534">
        <v>0</v>
      </c>
      <c r="H33" s="531">
        <v>1.4</v>
      </c>
      <c r="I33" s="532">
        <v>0</v>
      </c>
      <c r="J33" s="535">
        <v>0</v>
      </c>
      <c r="K33" s="535">
        <v>0</v>
      </c>
      <c r="L33" s="535">
        <v>0</v>
      </c>
      <c r="M33" s="535">
        <v>0</v>
      </c>
      <c r="N33" s="535">
        <v>0</v>
      </c>
      <c r="O33" s="535">
        <v>0</v>
      </c>
      <c r="P33" s="535">
        <v>0</v>
      </c>
      <c r="Q33" s="529">
        <v>0</v>
      </c>
    </row>
    <row r="34" spans="1:17" ht="14.4">
      <c r="A34" s="521"/>
      <c r="B34" s="538" t="s">
        <v>64</v>
      </c>
      <c r="C34" s="539">
        <v>49872356.779999994</v>
      </c>
      <c r="D34" s="539" t="b">
        <v>0</v>
      </c>
      <c r="E34" s="539" t="b">
        <v>0</v>
      </c>
      <c r="F34" s="539">
        <v>45251.456700000002</v>
      </c>
      <c r="G34" s="539">
        <v>1870654.9704917599</v>
      </c>
      <c r="H34" s="531">
        <v>1.4</v>
      </c>
      <c r="I34" s="532">
        <v>2682268.9980684635</v>
      </c>
      <c r="J34" s="539" t="b">
        <v>0</v>
      </c>
      <c r="K34" s="539" t="b">
        <v>0</v>
      </c>
      <c r="L34" s="539" t="b">
        <v>0</v>
      </c>
      <c r="M34" s="539">
        <v>2682268.9980684635</v>
      </c>
      <c r="N34" s="539" t="b">
        <v>0</v>
      </c>
      <c r="O34" s="539" t="b">
        <v>0</v>
      </c>
      <c r="P34" s="539" t="b">
        <v>0</v>
      </c>
      <c r="Q34" s="539">
        <v>1341134.4990342318</v>
      </c>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zoomScale="85" zoomScaleNormal="85" workbookViewId="0">
      <pane xSplit="1" ySplit="5" topLeftCell="B6" activePane="bottomRight" state="frozen"/>
      <selection activeCell="B27" sqref="B27"/>
      <selection pane="topRight" activeCell="B27" sqref="B27"/>
      <selection pane="bottomLeft" activeCell="B27" sqref="B27"/>
      <selection pane="bottomRight" activeCell="B6" sqref="B6"/>
    </sheetView>
  </sheetViews>
  <sheetFormatPr defaultColWidth="9.109375" defaultRowHeight="13.8"/>
  <cols>
    <col min="1" max="1" width="9.5546875" style="3" bestFit="1" customWidth="1"/>
    <col min="2" max="2" width="86" style="3" customWidth="1"/>
    <col min="3" max="3" width="14.33203125" style="3" bestFit="1" customWidth="1"/>
    <col min="4" max="4" width="14.33203125" style="4" bestFit="1" customWidth="1"/>
    <col min="5" max="6" width="13.88671875" style="4" bestFit="1" customWidth="1"/>
    <col min="7" max="7" width="13.44140625" style="4" bestFit="1" customWidth="1"/>
    <col min="8" max="16384" width="9.109375" style="5"/>
  </cols>
  <sheetData>
    <row r="1" spans="1:7">
      <c r="A1" s="2" t="s">
        <v>30</v>
      </c>
      <c r="B1" s="3" t="str">
        <f>Info!C2</f>
        <v>Terabank</v>
      </c>
    </row>
    <row r="2" spans="1:7">
      <c r="A2" s="2" t="s">
        <v>31</v>
      </c>
      <c r="B2" s="245">
        <v>46022</v>
      </c>
    </row>
    <row r="3" spans="1:7" ht="14.4" thickBot="1">
      <c r="A3" s="2"/>
    </row>
    <row r="4" spans="1:7" ht="15" customHeight="1" thickBot="1">
      <c r="A4" s="6" t="s">
        <v>93</v>
      </c>
      <c r="B4" s="7" t="s">
        <v>92</v>
      </c>
      <c r="C4" s="7"/>
      <c r="D4" s="566" t="s">
        <v>668</v>
      </c>
      <c r="E4" s="567"/>
      <c r="F4" s="567"/>
      <c r="G4" s="568"/>
    </row>
    <row r="5" spans="1:7">
      <c r="A5" s="8" t="s">
        <v>6</v>
      </c>
      <c r="B5" s="9"/>
      <c r="C5" s="243" t="str">
        <f>INT((MONTH($B$2))/3)&amp;"Q"&amp;"-"&amp;YEAR($B$2)</f>
        <v>4Q-2025</v>
      </c>
      <c r="D5" s="243" t="str">
        <f>IF(INT(MONTH($B$2))=3, "4"&amp;"Q"&amp;"-"&amp;YEAR($B$2)-1, IF(INT(MONTH($B$2))=6, "1"&amp;"Q"&amp;"-"&amp;YEAR($B$2), IF(INT(MONTH($B$2))=9, "2"&amp;"Q"&amp;"-"&amp;YEAR($B$2),IF(INT(MONTH($B$2))=12, "3"&amp;"Q"&amp;"-"&amp;YEAR($B$2), 0))))</f>
        <v>3Q-2025</v>
      </c>
      <c r="E5" s="243" t="str">
        <f>IF(INT(MONTH($B$2))=3, "3"&amp;"Q"&amp;"-"&amp;YEAR($B$2)-1, IF(INT(MONTH($B$2))=6, "4"&amp;"Q"&amp;"-"&amp;YEAR($B$2)-1, IF(INT(MONTH($B$2))=9, "1"&amp;"Q"&amp;"-"&amp;YEAR($B$2),IF(INT(MONTH($B$2))=12, "2"&amp;"Q"&amp;"-"&amp;YEAR($B$2), 0))))</f>
        <v>2Q-2025</v>
      </c>
      <c r="F5" s="243" t="str">
        <f>IF(INT(MONTH($B$2))=3, "2"&amp;"Q"&amp;"-"&amp;YEAR($B$2)-1, IF(INT(MONTH($B$2))=6, "3"&amp;"Q"&amp;"-"&amp;YEAR($B$2)-1, IF(INT(MONTH($B$2))=9, "4"&amp;"Q"&amp;"-"&amp;YEAR($B$2)-1,IF(INT(MONTH($B$2))=12, "1"&amp;"Q"&amp;"-"&amp;YEAR($B$2), 0))))</f>
        <v>1Q-2025</v>
      </c>
      <c r="G5" s="244" t="str">
        <f>IF(INT(MONTH($B$2))=3, "1"&amp;"Q"&amp;"-"&amp;YEAR($B$2)-1, IF(INT(MONTH($B$2))=6, "2"&amp;"Q"&amp;"-"&amp;YEAR($B$2)-1, IF(INT(MONTH($B$2))=9, "3"&amp;"Q"&amp;"-"&amp;YEAR($B$2)-1,IF(INT(MONTH($B$2))=12, "4"&amp;"Q"&amp;"-"&amp;YEAR($B$2)-1, 0))))</f>
        <v>4Q-2024</v>
      </c>
    </row>
    <row r="6" spans="1:7">
      <c r="B6" s="114" t="s">
        <v>91</v>
      </c>
      <c r="C6" s="246"/>
      <c r="D6" s="246"/>
      <c r="E6" s="246"/>
      <c r="F6" s="246"/>
      <c r="G6" s="247"/>
    </row>
    <row r="7" spans="1:7">
      <c r="A7" s="10"/>
      <c r="B7" s="115" t="s">
        <v>89</v>
      </c>
      <c r="C7" s="246"/>
      <c r="D7" s="246"/>
      <c r="E7" s="246"/>
      <c r="F7" s="246"/>
      <c r="G7" s="247"/>
    </row>
    <row r="8" spans="1:7">
      <c r="A8" s="8">
        <v>1</v>
      </c>
      <c r="B8" s="11" t="s">
        <v>331</v>
      </c>
      <c r="C8" s="12">
        <v>272322257.75855637</v>
      </c>
      <c r="D8" s="12">
        <v>259056048.19693345</v>
      </c>
      <c r="E8" s="12">
        <v>262427423.76565838</v>
      </c>
      <c r="F8" s="12">
        <v>256803573</v>
      </c>
      <c r="G8" s="480">
        <v>250959145</v>
      </c>
    </row>
    <row r="9" spans="1:7">
      <c r="A9" s="8">
        <v>2</v>
      </c>
      <c r="B9" s="11" t="s">
        <v>332</v>
      </c>
      <c r="C9" s="12">
        <v>307358557.75855637</v>
      </c>
      <c r="D9" s="12">
        <v>294270448.19693345</v>
      </c>
      <c r="E9" s="12">
        <v>297834223.76565838</v>
      </c>
      <c r="F9" s="12">
        <v>292778473</v>
      </c>
      <c r="G9" s="480">
        <v>287447545</v>
      </c>
    </row>
    <row r="10" spans="1:7">
      <c r="A10" s="8">
        <v>3</v>
      </c>
      <c r="B10" s="11" t="s">
        <v>142</v>
      </c>
      <c r="C10" s="12">
        <v>378653425.40855634</v>
      </c>
      <c r="D10" s="12">
        <v>365749288.75693345</v>
      </c>
      <c r="E10" s="12">
        <v>336715804.72565836</v>
      </c>
      <c r="F10" s="12">
        <v>333946551.94</v>
      </c>
      <c r="G10" s="480">
        <v>329887381.01999998</v>
      </c>
    </row>
    <row r="11" spans="1:7">
      <c r="A11" s="8">
        <v>4</v>
      </c>
      <c r="B11" s="11" t="s">
        <v>334</v>
      </c>
      <c r="C11" s="12">
        <v>235552232.72444633</v>
      </c>
      <c r="D11" s="12">
        <v>229946318.4696978</v>
      </c>
      <c r="E11" s="12">
        <v>226682238.46210775</v>
      </c>
      <c r="F11" s="12">
        <v>212819438.56240204</v>
      </c>
      <c r="G11" s="480">
        <v>199587233.00076327</v>
      </c>
    </row>
    <row r="12" spans="1:7">
      <c r="A12" s="8">
        <v>5</v>
      </c>
      <c r="B12" s="11" t="s">
        <v>335</v>
      </c>
      <c r="C12" s="12">
        <v>277822742.3686552</v>
      </c>
      <c r="D12" s="12">
        <v>271033318.12518245</v>
      </c>
      <c r="E12" s="12">
        <v>267764667.74739665</v>
      </c>
      <c r="F12" s="12">
        <v>253054016.98503163</v>
      </c>
      <c r="G12" s="480">
        <v>238699064.86055708</v>
      </c>
    </row>
    <row r="13" spans="1:7">
      <c r="A13" s="8">
        <v>6</v>
      </c>
      <c r="B13" s="11" t="s">
        <v>333</v>
      </c>
      <c r="C13" s="12">
        <v>333906053.57745177</v>
      </c>
      <c r="D13" s="12">
        <v>325540741.0788182</v>
      </c>
      <c r="E13" s="12">
        <v>322266695.15753138</v>
      </c>
      <c r="F13" s="12">
        <v>306431640.94079649</v>
      </c>
      <c r="G13" s="480">
        <v>290585360.91190982</v>
      </c>
    </row>
    <row r="14" spans="1:7">
      <c r="A14" s="10"/>
      <c r="B14" s="114" t="s">
        <v>337</v>
      </c>
      <c r="C14" s="246"/>
      <c r="D14" s="246"/>
      <c r="E14" s="246"/>
      <c r="F14" s="246"/>
      <c r="G14" s="247"/>
    </row>
    <row r="15" spans="1:7" ht="15" customHeight="1">
      <c r="A15" s="8">
        <v>7</v>
      </c>
      <c r="B15" s="11" t="s">
        <v>336</v>
      </c>
      <c r="C15" s="12">
        <v>1764034372.3827653</v>
      </c>
      <c r="D15" s="12">
        <v>1693208946.3928421</v>
      </c>
      <c r="E15" s="12">
        <v>1695557732.0674584</v>
      </c>
      <c r="F15" s="12">
        <v>1662078918.7581804</v>
      </c>
      <c r="G15" s="480">
        <v>1608765696.1714237</v>
      </c>
    </row>
    <row r="16" spans="1:7">
      <c r="A16" s="10"/>
      <c r="B16" s="114" t="s">
        <v>338</v>
      </c>
      <c r="C16" s="246"/>
      <c r="D16" s="246"/>
      <c r="E16" s="246"/>
      <c r="F16" s="246"/>
      <c r="G16" s="247"/>
    </row>
    <row r="17" spans="1:7">
      <c r="A17" s="8"/>
      <c r="B17" s="115" t="s">
        <v>327</v>
      </c>
      <c r="C17" s="246"/>
      <c r="D17" s="246"/>
      <c r="E17" s="246"/>
      <c r="F17" s="246"/>
      <c r="G17" s="247"/>
    </row>
    <row r="18" spans="1:7">
      <c r="A18" s="8">
        <v>8</v>
      </c>
      <c r="B18" s="11" t="s">
        <v>331</v>
      </c>
      <c r="C18" s="459">
        <v>0.15437468907746832</v>
      </c>
      <c r="D18" s="459">
        <v>0.15299709391969499</v>
      </c>
      <c r="E18" s="459">
        <v>0.15477351127741937</v>
      </c>
      <c r="F18" s="459">
        <v>0.15450744853431531</v>
      </c>
      <c r="G18" s="481">
        <v>0.1559948385257332</v>
      </c>
    </row>
    <row r="19" spans="1:7" ht="15" customHeight="1">
      <c r="A19" s="8">
        <v>9</v>
      </c>
      <c r="B19" s="11" t="s">
        <v>332</v>
      </c>
      <c r="C19" s="459">
        <v>0.1742361501399729</v>
      </c>
      <c r="D19" s="459">
        <v>0.17379452714553498</v>
      </c>
      <c r="E19" s="459">
        <v>0.1756556076698714</v>
      </c>
      <c r="F19" s="459">
        <v>0.17615196829447122</v>
      </c>
      <c r="G19" s="481">
        <v>0.17867582935419002</v>
      </c>
    </row>
    <row r="20" spans="1:7">
      <c r="A20" s="8">
        <v>10</v>
      </c>
      <c r="B20" s="11" t="s">
        <v>142</v>
      </c>
      <c r="C20" s="459">
        <v>0.2146519542570427</v>
      </c>
      <c r="D20" s="459">
        <v>0.21600954184426793</v>
      </c>
      <c r="E20" s="459">
        <v>0.19858704800047586</v>
      </c>
      <c r="F20" s="459">
        <v>0.20092099609175457</v>
      </c>
      <c r="G20" s="481">
        <v>0.20505620041816736</v>
      </c>
    </row>
    <row r="21" spans="1:7">
      <c r="A21" s="8">
        <v>11</v>
      </c>
      <c r="B21" s="11" t="s">
        <v>334</v>
      </c>
      <c r="C21" s="459">
        <v>0.13353040984472128</v>
      </c>
      <c r="D21" s="459">
        <v>0.13580504577392416</v>
      </c>
      <c r="E21" s="459">
        <v>0.13369184320589628</v>
      </c>
      <c r="F21" s="459">
        <v>0.12804412363367784</v>
      </c>
      <c r="G21" s="481">
        <v>0.12406233765162036</v>
      </c>
    </row>
    <row r="22" spans="1:7">
      <c r="A22" s="8">
        <v>12</v>
      </c>
      <c r="B22" s="11" t="s">
        <v>335</v>
      </c>
      <c r="C22" s="459">
        <v>0.15749281687373631</v>
      </c>
      <c r="D22" s="459">
        <v>0.16007080443472918</v>
      </c>
      <c r="E22" s="459">
        <v>0.15792129202283248</v>
      </c>
      <c r="F22" s="459">
        <v>0.15225150510548593</v>
      </c>
      <c r="G22" s="481">
        <v>0.14837403944441283</v>
      </c>
    </row>
    <row r="23" spans="1:7">
      <c r="A23" s="8">
        <v>13</v>
      </c>
      <c r="B23" s="11" t="s">
        <v>333</v>
      </c>
      <c r="C23" s="459">
        <v>0.1892854577013876</v>
      </c>
      <c r="D23" s="459">
        <v>0.19226259214631469</v>
      </c>
      <c r="E23" s="459">
        <v>0.19006530362406432</v>
      </c>
      <c r="F23" s="459">
        <v>0.18436648072628609</v>
      </c>
      <c r="G23" s="481">
        <v>0.18062627864545552</v>
      </c>
    </row>
    <row r="24" spans="1:7">
      <c r="A24" s="10"/>
      <c r="B24" s="114" t="s">
        <v>88</v>
      </c>
      <c r="C24" s="246"/>
      <c r="D24" s="246"/>
      <c r="E24" s="246"/>
      <c r="F24" s="246"/>
      <c r="G24" s="247"/>
    </row>
    <row r="25" spans="1:7" ht="15" customHeight="1">
      <c r="A25" s="248">
        <v>14</v>
      </c>
      <c r="B25" s="11" t="s">
        <v>87</v>
      </c>
      <c r="C25" s="459">
        <v>0.10166953244311627</v>
      </c>
      <c r="D25" s="459">
        <v>0.10102683556871202</v>
      </c>
      <c r="E25" s="459">
        <v>9.9666431552975165E-2</v>
      </c>
      <c r="F25" s="459">
        <v>9.9875883716726066E-2</v>
      </c>
      <c r="G25" s="481">
        <v>0.10454826886590245</v>
      </c>
    </row>
    <row r="26" spans="1:7">
      <c r="A26" s="248">
        <v>15</v>
      </c>
      <c r="B26" s="11" t="s">
        <v>86</v>
      </c>
      <c r="C26" s="459">
        <v>6.1289352262906369E-2</v>
      </c>
      <c r="D26" s="459">
        <v>6.0439979524486105E-2</v>
      </c>
      <c r="E26" s="459">
        <v>5.9040814437411979E-2</v>
      </c>
      <c r="F26" s="459">
        <v>5.8280286844606038E-2</v>
      </c>
      <c r="G26" s="481">
        <v>6.2192377175854401E-2</v>
      </c>
    </row>
    <row r="27" spans="1:7">
      <c r="A27" s="248">
        <v>16</v>
      </c>
      <c r="B27" s="11" t="s">
        <v>85</v>
      </c>
      <c r="C27" s="459">
        <v>1.7185644500587668E-2</v>
      </c>
      <c r="D27" s="459">
        <v>1.6163534636160975E-2</v>
      </c>
      <c r="E27" s="459">
        <v>1.5276805351150842E-2</v>
      </c>
      <c r="F27" s="459">
        <v>1.7911666342078282E-2</v>
      </c>
      <c r="G27" s="481">
        <v>2.2675559790978586E-2</v>
      </c>
    </row>
    <row r="28" spans="1:7">
      <c r="A28" s="248">
        <v>17</v>
      </c>
      <c r="B28" s="11" t="s">
        <v>84</v>
      </c>
      <c r="C28" s="459">
        <v>4.0380180180209904E-2</v>
      </c>
      <c r="D28" s="459">
        <v>4.0586856044225912E-2</v>
      </c>
      <c r="E28" s="459">
        <v>4.0625617115563187E-2</v>
      </c>
      <c r="F28" s="459">
        <v>4.1595596872120028E-2</v>
      </c>
      <c r="G28" s="481">
        <v>4.2355891690048046E-2</v>
      </c>
    </row>
    <row r="29" spans="1:7">
      <c r="A29" s="248">
        <v>18</v>
      </c>
      <c r="B29" s="11" t="s">
        <v>154</v>
      </c>
      <c r="C29" s="459">
        <v>1.4698856066115002E-2</v>
      </c>
      <c r="D29" s="459">
        <v>1.442990680872819E-2</v>
      </c>
      <c r="E29" s="459">
        <v>1.3988373130934526E-2</v>
      </c>
      <c r="F29" s="459">
        <v>1.3085596966036648E-2</v>
      </c>
      <c r="G29" s="481">
        <v>1.7039964637272344E-2</v>
      </c>
    </row>
    <row r="30" spans="1:7">
      <c r="A30" s="248">
        <v>19</v>
      </c>
      <c r="B30" s="11" t="s">
        <v>155</v>
      </c>
      <c r="C30" s="459">
        <v>0.10525691849443131</v>
      </c>
      <c r="D30" s="459">
        <v>0.1029083446901722</v>
      </c>
      <c r="E30" s="459">
        <v>9.8217117149002844E-2</v>
      </c>
      <c r="F30" s="459">
        <v>9.0320737178363905E-2</v>
      </c>
      <c r="G30" s="481">
        <v>0.11545480417989966</v>
      </c>
    </row>
    <row r="31" spans="1:7">
      <c r="A31" s="10"/>
      <c r="B31" s="114" t="s">
        <v>216</v>
      </c>
      <c r="C31" s="246"/>
      <c r="D31" s="246"/>
      <c r="E31" s="246"/>
      <c r="F31" s="246"/>
      <c r="G31" s="247"/>
    </row>
    <row r="32" spans="1:7">
      <c r="A32" s="248">
        <v>20</v>
      </c>
      <c r="B32" s="11" t="s">
        <v>83</v>
      </c>
      <c r="C32" s="459">
        <v>4.5426854702204984E-2</v>
      </c>
      <c r="D32" s="459">
        <v>4.9825691243907441E-2</v>
      </c>
      <c r="E32" s="459">
        <v>4.8098615668396273E-2</v>
      </c>
      <c r="F32" s="459">
        <v>4.0596514786080923E-2</v>
      </c>
      <c r="G32" s="481">
        <v>3.9621333438005814E-2</v>
      </c>
    </row>
    <row r="33" spans="1:7" ht="15" customHeight="1">
      <c r="A33" s="248">
        <v>21</v>
      </c>
      <c r="B33" s="11" t="s">
        <v>679</v>
      </c>
      <c r="C33" s="459">
        <v>2.0848796271758195E-2</v>
      </c>
      <c r="D33" s="459">
        <v>2.1193073897566986E-2</v>
      </c>
      <c r="E33" s="459">
        <v>2.1835849663842E-2</v>
      </c>
      <c r="F33" s="459">
        <v>2.2321580665048996E-2</v>
      </c>
      <c r="G33" s="481">
        <v>2.2439243100297331E-2</v>
      </c>
    </row>
    <row r="34" spans="1:7">
      <c r="A34" s="248">
        <v>22</v>
      </c>
      <c r="B34" s="11" t="s">
        <v>82</v>
      </c>
      <c r="C34" s="459">
        <v>0.44359965917059524</v>
      </c>
      <c r="D34" s="459">
        <v>0.44460247145752146</v>
      </c>
      <c r="E34" s="459">
        <v>0.45701841711722641</v>
      </c>
      <c r="F34" s="459">
        <v>0.45994750002063484</v>
      </c>
      <c r="G34" s="481">
        <v>0.46296873109812192</v>
      </c>
    </row>
    <row r="35" spans="1:7" ht="15" customHeight="1">
      <c r="A35" s="248">
        <v>23</v>
      </c>
      <c r="B35" s="11" t="s">
        <v>81</v>
      </c>
      <c r="C35" s="459">
        <v>0.40691566626466535</v>
      </c>
      <c r="D35" s="459">
        <v>0.40820957110486078</v>
      </c>
      <c r="E35" s="459">
        <v>0.4121992646610852</v>
      </c>
      <c r="F35" s="459">
        <v>0.42917314428001618</v>
      </c>
      <c r="G35" s="481">
        <v>0.44240054608184592</v>
      </c>
    </row>
    <row r="36" spans="1:7">
      <c r="A36" s="248">
        <v>24</v>
      </c>
      <c r="B36" s="11" t="s">
        <v>80</v>
      </c>
      <c r="C36" s="459">
        <v>0.16766441518843656</v>
      </c>
      <c r="D36" s="459">
        <v>0.14539289230644048</v>
      </c>
      <c r="E36" s="459">
        <v>0.11073906675694589</v>
      </c>
      <c r="F36" s="459">
        <v>4.2591420461057572E-2</v>
      </c>
      <c r="G36" s="481">
        <v>9.943581387077427E-2</v>
      </c>
    </row>
    <row r="37" spans="1:7" ht="15" customHeight="1">
      <c r="A37" s="10"/>
      <c r="B37" s="114" t="s">
        <v>217</v>
      </c>
      <c r="C37" s="246"/>
      <c r="D37" s="246"/>
      <c r="E37" s="246"/>
      <c r="F37" s="246"/>
      <c r="G37" s="247"/>
    </row>
    <row r="38" spans="1:7" ht="15" customHeight="1">
      <c r="A38" s="248">
        <v>25</v>
      </c>
      <c r="B38" s="11" t="s">
        <v>79</v>
      </c>
      <c r="C38" s="459">
        <v>0.16603985414159586</v>
      </c>
      <c r="D38" s="459">
        <v>0.13194843050111016</v>
      </c>
      <c r="E38" s="459">
        <v>0.14894884029811178</v>
      </c>
      <c r="F38" s="459">
        <v>0.15045243503836855</v>
      </c>
      <c r="G38" s="481">
        <v>0.18019488185109109</v>
      </c>
    </row>
    <row r="39" spans="1:7" ht="15" customHeight="1">
      <c r="A39" s="248">
        <v>26</v>
      </c>
      <c r="B39" s="11" t="s">
        <v>78</v>
      </c>
      <c r="C39" s="459">
        <v>0.45996712806071371</v>
      </c>
      <c r="D39" s="459">
        <v>0.44613254289894538</v>
      </c>
      <c r="E39" s="459">
        <v>0.44331142581907007</v>
      </c>
      <c r="F39" s="459">
        <v>0.48158372147503814</v>
      </c>
      <c r="G39" s="481">
        <v>0.50422653713053922</v>
      </c>
    </row>
    <row r="40" spans="1:7" ht="15" customHeight="1">
      <c r="A40" s="248">
        <v>27</v>
      </c>
      <c r="B40" s="11" t="s">
        <v>77</v>
      </c>
      <c r="C40" s="459">
        <v>0.24909877793963239</v>
      </c>
      <c r="D40" s="459">
        <v>0.21593645963034275</v>
      </c>
      <c r="E40" s="459">
        <v>0.22126905252826268</v>
      </c>
      <c r="F40" s="459">
        <v>0.21843157602481877</v>
      </c>
      <c r="G40" s="481">
        <v>0.23489058545032793</v>
      </c>
    </row>
    <row r="41" spans="1:7" ht="15" customHeight="1">
      <c r="A41" s="249"/>
      <c r="B41" s="114" t="s">
        <v>258</v>
      </c>
      <c r="C41" s="246"/>
      <c r="D41" s="246"/>
      <c r="E41" s="246"/>
      <c r="F41" s="246"/>
      <c r="G41" s="247"/>
    </row>
    <row r="42" spans="1:7">
      <c r="A42" s="248">
        <v>28</v>
      </c>
      <c r="B42" s="11" t="s">
        <v>241</v>
      </c>
      <c r="C42" s="12">
        <v>375077216.37442428</v>
      </c>
      <c r="D42" s="12">
        <v>286145185.44108117</v>
      </c>
      <c r="E42" s="12">
        <v>263602676.25679201</v>
      </c>
      <c r="F42" s="12">
        <v>301106025.62794673</v>
      </c>
      <c r="G42" s="480">
        <v>367928031.09379369</v>
      </c>
    </row>
    <row r="43" spans="1:7" ht="15" customHeight="1">
      <c r="A43" s="248">
        <v>29</v>
      </c>
      <c r="B43" s="11" t="s">
        <v>253</v>
      </c>
      <c r="C43" s="12">
        <v>277606723.24230117</v>
      </c>
      <c r="D43" s="12">
        <v>227336876.08780906</v>
      </c>
      <c r="E43" s="12">
        <v>220990177.73659828</v>
      </c>
      <c r="F43" s="12">
        <v>243166049.38853681</v>
      </c>
      <c r="G43" s="480">
        <v>300227842.38145125</v>
      </c>
    </row>
    <row r="44" spans="1:7" ht="15" customHeight="1">
      <c r="A44" s="282">
        <v>30</v>
      </c>
      <c r="B44" s="283" t="s">
        <v>242</v>
      </c>
      <c r="C44" s="459">
        <v>1.3511099875165802</v>
      </c>
      <c r="D44" s="459">
        <v>1.2586835464852493</v>
      </c>
      <c r="E44" s="459">
        <v>1.1928253054349964</v>
      </c>
      <c r="F44" s="459">
        <v>1.2382732967250374</v>
      </c>
      <c r="G44" s="481">
        <v>1.2254960371940677</v>
      </c>
    </row>
    <row r="45" spans="1:7" ht="15" customHeight="1">
      <c r="A45" s="282"/>
      <c r="B45" s="114" t="s">
        <v>341</v>
      </c>
      <c r="C45" s="246"/>
      <c r="D45" s="246"/>
      <c r="E45" s="246"/>
      <c r="F45" s="246"/>
      <c r="G45" s="247"/>
    </row>
    <row r="46" spans="1:7" ht="15" customHeight="1">
      <c r="A46" s="282">
        <v>31</v>
      </c>
      <c r="B46" s="283" t="s">
        <v>348</v>
      </c>
      <c r="C46" s="12">
        <v>1513573970.4155579</v>
      </c>
      <c r="D46" s="12">
        <v>1398661420.7524352</v>
      </c>
      <c r="E46" s="12">
        <v>1397938569.1561573</v>
      </c>
      <c r="F46" s="12">
        <v>1395875594.1459999</v>
      </c>
      <c r="G46" s="480">
        <v>1383714753.7755005</v>
      </c>
    </row>
    <row r="47" spans="1:7" ht="15" customHeight="1">
      <c r="A47" s="282">
        <v>32</v>
      </c>
      <c r="B47" s="283" t="s">
        <v>363</v>
      </c>
      <c r="C47" s="12">
        <v>1328604078.2640526</v>
      </c>
      <c r="D47" s="12">
        <v>1264621238.7317915</v>
      </c>
      <c r="E47" s="12">
        <v>1241846029.3485625</v>
      </c>
      <c r="F47" s="12">
        <v>1161846406.4106998</v>
      </c>
      <c r="G47" s="480">
        <v>1114825265.7637968</v>
      </c>
    </row>
    <row r="48" spans="1:7" ht="14.4" thickBot="1">
      <c r="A48" s="250">
        <v>33</v>
      </c>
      <c r="B48" s="116" t="s">
        <v>381</v>
      </c>
      <c r="C48" s="482">
        <v>1.1392212286396004</v>
      </c>
      <c r="D48" s="482">
        <v>1.1059923540071683</v>
      </c>
      <c r="E48" s="482">
        <v>1.1256939557067929</v>
      </c>
      <c r="F48" s="482">
        <v>1.2014286797669651</v>
      </c>
      <c r="G48" s="483">
        <v>1.2411942896068833</v>
      </c>
    </row>
    <row r="49" spans="1:2">
      <c r="A49" s="13"/>
    </row>
    <row r="50" spans="1:2" ht="39.6">
      <c r="B50" s="169" t="s">
        <v>676</v>
      </c>
    </row>
    <row r="51" spans="1:2" ht="52.8">
      <c r="B51" s="169" t="s">
        <v>257</v>
      </c>
    </row>
    <row r="53" spans="1:2" ht="14.4">
      <c r="B53" s="16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C46"/>
  <sheetViews>
    <sheetView zoomScale="90" zoomScaleNormal="90" workbookViewId="0"/>
  </sheetViews>
  <sheetFormatPr defaultRowHeight="14.4"/>
  <cols>
    <col min="1" max="1" width="11.44140625" customWidth="1"/>
    <col min="2" max="2" width="76.88671875" style="221" customWidth="1"/>
    <col min="3" max="3" width="22.88671875" customWidth="1"/>
  </cols>
  <sheetData>
    <row r="1" spans="1:3">
      <c r="A1" s="2" t="s">
        <v>30</v>
      </c>
      <c r="B1" s="3" t="str">
        <f>Info!C2</f>
        <v>Terabank</v>
      </c>
    </row>
    <row r="2" spans="1:3">
      <c r="A2" s="2" t="s">
        <v>31</v>
      </c>
      <c r="B2" s="245">
        <f>'1. key ratios'!B2</f>
        <v>46022</v>
      </c>
    </row>
    <row r="3" spans="1:3">
      <c r="A3" s="4"/>
      <c r="B3"/>
    </row>
    <row r="4" spans="1:3">
      <c r="A4" s="521" t="s">
        <v>295</v>
      </c>
      <c r="B4" s="521" t="s">
        <v>296</v>
      </c>
      <c r="C4" s="521"/>
    </row>
    <row r="5" spans="1:3">
      <c r="A5" s="544" t="s">
        <v>297</v>
      </c>
      <c r="B5" s="545"/>
      <c r="C5" s="546"/>
    </row>
    <row r="6" spans="1:3" ht="27.6">
      <c r="A6" s="547">
        <v>1</v>
      </c>
      <c r="B6" s="548" t="s">
        <v>750</v>
      </c>
      <c r="C6" s="549">
        <v>2240862921.3058052</v>
      </c>
    </row>
    <row r="7" spans="1:3">
      <c r="A7" s="547">
        <v>2</v>
      </c>
      <c r="B7" s="548" t="s">
        <v>298</v>
      </c>
      <c r="C7" s="549">
        <v>-37793587.241443649</v>
      </c>
    </row>
    <row r="8" spans="1:3" ht="27.6">
      <c r="A8" s="550">
        <v>3</v>
      </c>
      <c r="B8" s="551" t="s">
        <v>299</v>
      </c>
      <c r="C8" s="549">
        <f>C6+C7</f>
        <v>2203069334.0643616</v>
      </c>
    </row>
    <row r="9" spans="1:3">
      <c r="A9" s="544" t="s">
        <v>300</v>
      </c>
      <c r="B9" s="545"/>
      <c r="C9" s="552"/>
    </row>
    <row r="10" spans="1:3">
      <c r="A10" s="547">
        <v>4</v>
      </c>
      <c r="B10" s="553" t="s">
        <v>751</v>
      </c>
      <c r="C10" s="549">
        <f>'15. CCR'!F34</f>
        <v>45251.456700000002</v>
      </c>
    </row>
    <row r="11" spans="1:3">
      <c r="A11" s="547">
        <v>5</v>
      </c>
      <c r="B11" s="554" t="s">
        <v>752</v>
      </c>
      <c r="C11" s="549">
        <f>'15. CCR'!G34</f>
        <v>1870654.9704917599</v>
      </c>
    </row>
    <row r="12" spans="1:3">
      <c r="A12" s="547">
        <v>6</v>
      </c>
      <c r="B12" s="554" t="s">
        <v>753</v>
      </c>
      <c r="C12" s="549">
        <f>'15. CCR'!I34</f>
        <v>2682268.9980684635</v>
      </c>
    </row>
    <row r="13" spans="1:3">
      <c r="A13" s="555">
        <v>7</v>
      </c>
      <c r="B13" s="553" t="s">
        <v>754</v>
      </c>
      <c r="C13" s="549" t="b">
        <f>'15. CCR'!E34</f>
        <v>0</v>
      </c>
    </row>
    <row r="14" spans="1:3">
      <c r="A14" s="550">
        <v>8</v>
      </c>
      <c r="B14" s="556" t="s">
        <v>301</v>
      </c>
      <c r="C14" s="557">
        <f>C12</f>
        <v>2682268.9980684635</v>
      </c>
    </row>
    <row r="15" spans="1:3">
      <c r="A15" s="544" t="s">
        <v>302</v>
      </c>
      <c r="B15" s="545"/>
      <c r="C15" s="552"/>
    </row>
    <row r="16" spans="1:3" ht="27.6">
      <c r="A16" s="555">
        <v>9</v>
      </c>
      <c r="B16" s="553" t="s">
        <v>303</v>
      </c>
      <c r="C16" s="549">
        <v>0</v>
      </c>
    </row>
    <row r="17" spans="1:3">
      <c r="A17" s="555">
        <v>10</v>
      </c>
      <c r="B17" s="553" t="s">
        <v>304</v>
      </c>
      <c r="C17" s="549">
        <v>0</v>
      </c>
    </row>
    <row r="18" spans="1:3">
      <c r="A18" s="555">
        <v>11</v>
      </c>
      <c r="B18" s="553" t="s">
        <v>305</v>
      </c>
      <c r="C18" s="549">
        <v>0</v>
      </c>
    </row>
    <row r="19" spans="1:3" ht="27.6">
      <c r="A19" s="555">
        <v>12</v>
      </c>
      <c r="B19" s="553" t="s">
        <v>306</v>
      </c>
      <c r="C19" s="549">
        <v>0</v>
      </c>
    </row>
    <row r="20" spans="1:3">
      <c r="A20" s="555">
        <v>14</v>
      </c>
      <c r="B20" s="553" t="s">
        <v>307</v>
      </c>
      <c r="C20" s="549">
        <v>0</v>
      </c>
    </row>
    <row r="21" spans="1:3">
      <c r="A21" s="555">
        <v>14</v>
      </c>
      <c r="B21" s="553" t="s">
        <v>308</v>
      </c>
      <c r="C21" s="549">
        <v>0</v>
      </c>
    </row>
    <row r="22" spans="1:3">
      <c r="A22" s="550">
        <v>15</v>
      </c>
      <c r="B22" s="556" t="s">
        <v>309</v>
      </c>
      <c r="C22" s="557">
        <f>SUM(C16:C21)</f>
        <v>0</v>
      </c>
    </row>
    <row r="23" spans="1:3">
      <c r="A23" s="544" t="s">
        <v>310</v>
      </c>
      <c r="B23" s="545"/>
      <c r="C23" s="552"/>
    </row>
    <row r="24" spans="1:3">
      <c r="A24" s="558">
        <v>16</v>
      </c>
      <c r="B24" s="554" t="s">
        <v>311</v>
      </c>
      <c r="C24" s="549">
        <v>61137078.446396843</v>
      </c>
    </row>
    <row r="25" spans="1:3">
      <c r="A25" s="558">
        <v>17</v>
      </c>
      <c r="B25" s="554" t="s">
        <v>312</v>
      </c>
      <c r="C25" s="549">
        <v>0</v>
      </c>
    </row>
    <row r="26" spans="1:3">
      <c r="A26" s="559">
        <v>18</v>
      </c>
      <c r="B26" s="556" t="s">
        <v>313</v>
      </c>
      <c r="C26" s="557">
        <f>C24+C25</f>
        <v>61137078.446396843</v>
      </c>
    </row>
    <row r="27" spans="1:3">
      <c r="A27" s="544" t="s">
        <v>314</v>
      </c>
      <c r="B27" s="545"/>
      <c r="C27" s="552"/>
    </row>
    <row r="28" spans="1:3" ht="27.6">
      <c r="A28" s="558">
        <v>19</v>
      </c>
      <c r="B28" s="553" t="s">
        <v>315</v>
      </c>
      <c r="C28" s="549">
        <v>0</v>
      </c>
    </row>
    <row r="29" spans="1:3">
      <c r="A29" s="558">
        <v>20</v>
      </c>
      <c r="B29" s="554" t="s">
        <v>316</v>
      </c>
      <c r="C29" s="549">
        <v>307358557.75855637</v>
      </c>
    </row>
    <row r="30" spans="1:3">
      <c r="A30" s="544" t="s">
        <v>755</v>
      </c>
      <c r="B30" s="545"/>
      <c r="C30" s="552"/>
    </row>
    <row r="31" spans="1:3">
      <c r="A31" s="559">
        <v>21</v>
      </c>
      <c r="B31" s="560" t="s">
        <v>317</v>
      </c>
      <c r="C31" s="557">
        <f>'1. key ratios'!C9</f>
        <v>307358557.75855637</v>
      </c>
    </row>
    <row r="32" spans="1:3">
      <c r="A32" s="559">
        <v>22</v>
      </c>
      <c r="B32" s="556" t="s">
        <v>318</v>
      </c>
      <c r="C32" s="557">
        <f>C8+C14+C22+C26</f>
        <v>2266888681.5088267</v>
      </c>
    </row>
    <row r="33" spans="1:3">
      <c r="A33" s="544" t="s">
        <v>319</v>
      </c>
      <c r="B33" s="545"/>
      <c r="C33" s="552"/>
    </row>
    <row r="34" spans="1:3">
      <c r="A34" s="550">
        <v>23</v>
      </c>
      <c r="B34" s="556" t="s">
        <v>319</v>
      </c>
      <c r="C34" s="562">
        <f>IFERROR(C31/C32,0)</f>
        <v>0.13558608336867273</v>
      </c>
    </row>
    <row r="35" spans="1:3">
      <c r="A35" s="544" t="s">
        <v>320</v>
      </c>
      <c r="B35" s="545"/>
      <c r="C35" s="552"/>
    </row>
    <row r="36" spans="1:3">
      <c r="A36" s="561" t="s">
        <v>321</v>
      </c>
      <c r="B36" s="553" t="s">
        <v>322</v>
      </c>
      <c r="C36" s="549">
        <v>0</v>
      </c>
    </row>
    <row r="37" spans="1:3" ht="27.6">
      <c r="A37" s="561" t="s">
        <v>323</v>
      </c>
      <c r="B37" s="548" t="s">
        <v>324</v>
      </c>
      <c r="C37" s="549">
        <v>0</v>
      </c>
    </row>
    <row r="38" spans="1:3">
      <c r="B38"/>
    </row>
    <row r="39" spans="1:3">
      <c r="B39"/>
    </row>
    <row r="40" spans="1:3">
      <c r="B40"/>
    </row>
    <row r="41" spans="1:3">
      <c r="B41"/>
    </row>
    <row r="42" spans="1:3">
      <c r="B42"/>
    </row>
    <row r="43" spans="1:3">
      <c r="B43"/>
    </row>
    <row r="44" spans="1:3">
      <c r="B44"/>
    </row>
    <row r="45" spans="1:3">
      <c r="B45"/>
    </row>
    <row r="46" spans="1:3">
      <c r="B46"/>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CC51A-C1BE-42E5-AF9B-748E472F677E}">
  <sheetPr codeName="Sheet32"/>
  <dimension ref="A1:F9"/>
  <sheetViews>
    <sheetView workbookViewId="0"/>
  </sheetViews>
  <sheetFormatPr defaultColWidth="8.88671875" defaultRowHeight="14.4"/>
  <cols>
    <col min="1" max="1" width="11.44140625" customWidth="1"/>
    <col min="2" max="2" width="76.77734375" style="221" customWidth="1"/>
    <col min="3" max="6" width="25.33203125" customWidth="1"/>
  </cols>
  <sheetData>
    <row r="1" spans="1:6">
      <c r="A1" s="2" t="s">
        <v>30</v>
      </c>
      <c r="B1" s="3" t="str">
        <f>Info!C2</f>
        <v>Terabank</v>
      </c>
    </row>
    <row r="2" spans="1:6">
      <c r="A2" s="2" t="s">
        <v>31</v>
      </c>
      <c r="B2" s="245">
        <f>'1. key ratios'!B2</f>
        <v>46022</v>
      </c>
    </row>
    <row r="3" spans="1:6">
      <c r="A3" s="4"/>
      <c r="B3"/>
    </row>
    <row r="4" spans="1:6">
      <c r="A4" s="540" t="s">
        <v>745</v>
      </c>
    </row>
    <row r="5" spans="1:6" ht="43.2">
      <c r="B5" s="535"/>
      <c r="C5" s="541" t="s">
        <v>746</v>
      </c>
      <c r="D5" s="541" t="s">
        <v>747</v>
      </c>
      <c r="E5" s="541" t="s">
        <v>748</v>
      </c>
      <c r="F5" s="541" t="s">
        <v>749</v>
      </c>
    </row>
    <row r="6" spans="1:6">
      <c r="B6" s="542" t="s">
        <v>725</v>
      </c>
      <c r="C6" s="529">
        <v>2882377.4931419087</v>
      </c>
      <c r="D6" s="529">
        <v>22671.728774943993</v>
      </c>
      <c r="E6" s="529" t="b">
        <v>0</v>
      </c>
      <c r="F6" s="529">
        <v>283396.60968679993</v>
      </c>
    </row>
    <row r="7" spans="1:6">
      <c r="B7" s="530" t="s">
        <v>736</v>
      </c>
      <c r="C7" s="543">
        <v>0</v>
      </c>
      <c r="D7" s="543">
        <v>0</v>
      </c>
      <c r="E7" s="543">
        <v>0</v>
      </c>
      <c r="F7" s="543">
        <v>0</v>
      </c>
    </row>
    <row r="8" spans="1:6">
      <c r="B8" s="530" t="s">
        <v>737</v>
      </c>
      <c r="C8" s="543">
        <v>0</v>
      </c>
      <c r="D8" s="543">
        <v>0</v>
      </c>
      <c r="E8" s="543">
        <v>0</v>
      </c>
      <c r="F8" s="543">
        <v>0</v>
      </c>
    </row>
    <row r="9" spans="1:6">
      <c r="B9" s="530" t="s">
        <v>738</v>
      </c>
      <c r="C9" s="543">
        <v>2882377.4931419087</v>
      </c>
      <c r="D9" s="543">
        <v>22671.728774943993</v>
      </c>
      <c r="E9" s="543">
        <v>0</v>
      </c>
      <c r="F9" s="543">
        <v>283396.60968679993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42"/>
  <sheetViews>
    <sheetView zoomScale="90" zoomScaleNormal="90" workbookViewId="0">
      <pane xSplit="2" ySplit="6" topLeftCell="C7" activePane="bottomRight" state="frozen"/>
      <selection pane="topRight"/>
      <selection pane="bottomLeft"/>
      <selection pane="bottomRight" activeCell="C7" sqref="C7"/>
    </sheetView>
  </sheetViews>
  <sheetFormatPr defaultRowHeight="14.4"/>
  <cols>
    <col min="1" max="1" width="8.6640625" style="133"/>
    <col min="2" max="2" width="82.5546875" style="140" customWidth="1"/>
    <col min="3" max="7" width="17.5546875" style="133" customWidth="1"/>
  </cols>
  <sheetData>
    <row r="1" spans="1:7">
      <c r="A1" s="133" t="s">
        <v>30</v>
      </c>
      <c r="B1" s="3" t="str">
        <f>Info!C2</f>
        <v>Terabank</v>
      </c>
    </row>
    <row r="2" spans="1:7">
      <c r="A2" s="133" t="s">
        <v>31</v>
      </c>
      <c r="B2" s="245">
        <f>'1. key ratios'!B2</f>
        <v>46022</v>
      </c>
    </row>
    <row r="4" spans="1:7" ht="15" thickBot="1">
      <c r="A4" s="133" t="s">
        <v>380</v>
      </c>
      <c r="B4" s="251" t="s">
        <v>341</v>
      </c>
    </row>
    <row r="5" spans="1:7">
      <c r="A5" s="252"/>
      <c r="B5" s="253"/>
      <c r="C5" s="626" t="s">
        <v>342</v>
      </c>
      <c r="D5" s="626"/>
      <c r="E5" s="626"/>
      <c r="F5" s="626"/>
      <c r="G5" s="627" t="s">
        <v>343</v>
      </c>
    </row>
    <row r="6" spans="1:7">
      <c r="A6" s="254"/>
      <c r="B6" s="255"/>
      <c r="C6" s="256" t="s">
        <v>344</v>
      </c>
      <c r="D6" s="256" t="s">
        <v>345</v>
      </c>
      <c r="E6" s="256" t="s">
        <v>346</v>
      </c>
      <c r="F6" s="256" t="s">
        <v>347</v>
      </c>
      <c r="G6" s="628"/>
    </row>
    <row r="7" spans="1:7">
      <c r="A7" s="257"/>
      <c r="B7" s="258" t="s">
        <v>348</v>
      </c>
      <c r="C7" s="259"/>
      <c r="D7" s="259"/>
      <c r="E7" s="259"/>
      <c r="F7" s="259"/>
      <c r="G7" s="260"/>
    </row>
    <row r="8" spans="1:7">
      <c r="A8" s="261">
        <v>1</v>
      </c>
      <c r="B8" s="262" t="s">
        <v>349</v>
      </c>
      <c r="C8" s="263">
        <v>307358557.75855637</v>
      </c>
      <c r="D8" s="263">
        <v>0</v>
      </c>
      <c r="E8" s="263">
        <v>0</v>
      </c>
      <c r="F8" s="263">
        <v>277985412.34999996</v>
      </c>
      <c r="G8" s="263">
        <v>585343970.10855627</v>
      </c>
    </row>
    <row r="9" spans="1:7">
      <c r="A9" s="261">
        <v>2</v>
      </c>
      <c r="B9" s="264" t="s">
        <v>350</v>
      </c>
      <c r="C9" s="263">
        <v>307358557.75855637</v>
      </c>
      <c r="D9" s="263">
        <v>0</v>
      </c>
      <c r="E9" s="263">
        <v>0</v>
      </c>
      <c r="F9" s="263">
        <v>71294867.650000006</v>
      </c>
      <c r="G9" s="263">
        <v>378653425.40855634</v>
      </c>
    </row>
    <row r="10" spans="1:7" ht="27.6">
      <c r="A10" s="261">
        <v>3</v>
      </c>
      <c r="B10" s="264" t="s">
        <v>351</v>
      </c>
      <c r="C10" s="265"/>
      <c r="D10" s="265"/>
      <c r="E10" s="265"/>
      <c r="F10" s="263">
        <v>206690544.69999996</v>
      </c>
      <c r="G10" s="263">
        <v>206690544.69999996</v>
      </c>
    </row>
    <row r="11" spans="1:7" ht="14.4" customHeight="1">
      <c r="A11" s="261">
        <v>4</v>
      </c>
      <c r="B11" s="262" t="s">
        <v>352</v>
      </c>
      <c r="C11" s="263">
        <v>181401834.04000163</v>
      </c>
      <c r="D11" s="263">
        <v>241206301.78999984</v>
      </c>
      <c r="E11" s="263">
        <v>158253355.93000016</v>
      </c>
      <c r="F11" s="263">
        <v>10165438.909999998</v>
      </c>
      <c r="G11" s="263">
        <v>540310797.80700147</v>
      </c>
    </row>
    <row r="12" spans="1:7">
      <c r="A12" s="261">
        <v>5</v>
      </c>
      <c r="B12" s="264" t="s">
        <v>353</v>
      </c>
      <c r="C12" s="263">
        <v>157355067.14000165</v>
      </c>
      <c r="D12" s="263">
        <v>232601817.55999985</v>
      </c>
      <c r="E12" s="263">
        <v>144423745.05000016</v>
      </c>
      <c r="F12" s="263">
        <v>9613442.4099999983</v>
      </c>
      <c r="G12" s="263">
        <v>516794368.55200154</v>
      </c>
    </row>
    <row r="13" spans="1:7">
      <c r="A13" s="261">
        <v>6</v>
      </c>
      <c r="B13" s="264" t="s">
        <v>354</v>
      </c>
      <c r="C13" s="263">
        <v>24046766.899999965</v>
      </c>
      <c r="D13" s="263">
        <v>8604484.2299999986</v>
      </c>
      <c r="E13" s="263">
        <v>13829610.880000005</v>
      </c>
      <c r="F13" s="263">
        <v>551996.5</v>
      </c>
      <c r="G13" s="263">
        <v>23516429.254999984</v>
      </c>
    </row>
    <row r="14" spans="1:7">
      <c r="A14" s="261">
        <v>7</v>
      </c>
      <c r="B14" s="262" t="s">
        <v>355</v>
      </c>
      <c r="C14" s="263">
        <v>328741950.07769996</v>
      </c>
      <c r="D14" s="263">
        <v>393100587.84000003</v>
      </c>
      <c r="E14" s="263">
        <v>265043297.75</v>
      </c>
      <c r="F14" s="263">
        <v>60539.96</v>
      </c>
      <c r="G14" s="263">
        <v>387919202.5</v>
      </c>
    </row>
    <row r="15" spans="1:7" ht="41.4">
      <c r="A15" s="261">
        <v>8</v>
      </c>
      <c r="B15" s="264" t="s">
        <v>356</v>
      </c>
      <c r="C15" s="263">
        <v>319371892.14999998</v>
      </c>
      <c r="D15" s="263">
        <v>191290189.91</v>
      </c>
      <c r="E15" s="263">
        <v>160105183.36000001</v>
      </c>
      <c r="F15" s="263">
        <v>4339.96</v>
      </c>
      <c r="G15" s="263">
        <v>335385802.69</v>
      </c>
    </row>
    <row r="16" spans="1:7" ht="27.6">
      <c r="A16" s="261">
        <v>9</v>
      </c>
      <c r="B16" s="264" t="s">
        <v>357</v>
      </c>
      <c r="C16" s="263">
        <v>9370057.9276999999</v>
      </c>
      <c r="D16" s="263">
        <v>201810397.93000001</v>
      </c>
      <c r="E16" s="263">
        <v>104938114.38999999</v>
      </c>
      <c r="F16" s="263">
        <v>56200</v>
      </c>
      <c r="G16" s="263">
        <v>52533399.809999987</v>
      </c>
    </row>
    <row r="17" spans="1:7">
      <c r="A17" s="261">
        <v>10</v>
      </c>
      <c r="B17" s="262" t="s">
        <v>358</v>
      </c>
      <c r="C17" s="263">
        <v>0</v>
      </c>
      <c r="D17" s="263">
        <v>0</v>
      </c>
      <c r="E17" s="263">
        <v>0</v>
      </c>
      <c r="F17" s="263">
        <v>0</v>
      </c>
      <c r="G17" s="263">
        <v>0</v>
      </c>
    </row>
    <row r="18" spans="1:7">
      <c r="A18" s="261">
        <v>11</v>
      </c>
      <c r="B18" s="262" t="s">
        <v>359</v>
      </c>
      <c r="C18" s="263">
        <v>0</v>
      </c>
      <c r="D18" s="263">
        <v>24104735.925272107</v>
      </c>
      <c r="E18" s="263">
        <v>6167829.1737060389</v>
      </c>
      <c r="F18" s="263">
        <v>10212075.800569193</v>
      </c>
      <c r="G18" s="263">
        <v>0</v>
      </c>
    </row>
    <row r="19" spans="1:7">
      <c r="A19" s="261">
        <v>12</v>
      </c>
      <c r="B19" s="264" t="s">
        <v>360</v>
      </c>
      <c r="C19" s="263">
        <v>0</v>
      </c>
      <c r="D19" s="263">
        <v>246995.94999999995</v>
      </c>
      <c r="E19" s="263">
        <v>0</v>
      </c>
      <c r="F19" s="263">
        <v>0</v>
      </c>
      <c r="G19" s="263">
        <v>0</v>
      </c>
    </row>
    <row r="20" spans="1:7">
      <c r="A20" s="261">
        <v>13</v>
      </c>
      <c r="B20" s="264" t="s">
        <v>361</v>
      </c>
      <c r="C20" s="263">
        <v>0</v>
      </c>
      <c r="D20" s="263">
        <v>23857739.975272108</v>
      </c>
      <c r="E20" s="263">
        <v>6167829.1737060389</v>
      </c>
      <c r="F20" s="263">
        <v>10212075.800569193</v>
      </c>
      <c r="G20" s="263">
        <v>0</v>
      </c>
    </row>
    <row r="21" spans="1:7">
      <c r="A21" s="266">
        <v>14</v>
      </c>
      <c r="B21" s="267" t="s">
        <v>362</v>
      </c>
      <c r="C21" s="265"/>
      <c r="D21" s="265"/>
      <c r="E21" s="265"/>
      <c r="F21" s="265"/>
      <c r="G21" s="268">
        <f>SUM(G8,G11,G14,G17,G18)</f>
        <v>1513573970.4155579</v>
      </c>
    </row>
    <row r="22" spans="1:7">
      <c r="A22" s="269"/>
      <c r="B22" s="270" t="s">
        <v>363</v>
      </c>
      <c r="C22" s="271"/>
      <c r="D22" s="272"/>
      <c r="E22" s="271"/>
      <c r="F22" s="271"/>
      <c r="G22" s="273"/>
    </row>
    <row r="23" spans="1:7">
      <c r="A23" s="261">
        <v>15</v>
      </c>
      <c r="B23" s="262" t="s">
        <v>364</v>
      </c>
      <c r="C23" s="274">
        <v>397836879.29059994</v>
      </c>
      <c r="D23" s="274">
        <v>70434750</v>
      </c>
      <c r="E23" s="274">
        <v>0</v>
      </c>
      <c r="F23" s="274">
        <v>779558.78</v>
      </c>
      <c r="G23" s="274">
        <v>13714264.696029998</v>
      </c>
    </row>
    <row r="24" spans="1:7">
      <c r="A24" s="261">
        <v>16</v>
      </c>
      <c r="B24" s="262" t="s">
        <v>365</v>
      </c>
      <c r="C24" s="274">
        <v>113734.71130001964</v>
      </c>
      <c r="D24" s="274">
        <v>233784611.66950035</v>
      </c>
      <c r="E24" s="274">
        <v>200740564.18439919</v>
      </c>
      <c r="F24" s="274">
        <v>1054433780.206799</v>
      </c>
      <c r="G24" s="274">
        <v>1073728703.4843934</v>
      </c>
    </row>
    <row r="25" spans="1:7">
      <c r="A25" s="261">
        <v>17</v>
      </c>
      <c r="B25" s="264" t="s">
        <v>366</v>
      </c>
      <c r="C25" s="274" t="s">
        <v>779</v>
      </c>
      <c r="D25" s="274">
        <v>0</v>
      </c>
      <c r="E25" s="274">
        <v>0</v>
      </c>
      <c r="F25" s="274">
        <v>0</v>
      </c>
      <c r="G25" s="274">
        <v>0</v>
      </c>
    </row>
    <row r="26" spans="1:7" ht="27.6">
      <c r="A26" s="261">
        <v>18</v>
      </c>
      <c r="B26" s="264" t="s">
        <v>367</v>
      </c>
      <c r="C26" s="274">
        <v>113734.71130001964</v>
      </c>
      <c r="D26" s="274">
        <v>43270679.954700015</v>
      </c>
      <c r="E26" s="274">
        <v>4135291.8701999998</v>
      </c>
      <c r="F26" s="274">
        <v>9397705.8103</v>
      </c>
      <c r="G26" s="274">
        <v>17973013.945300002</v>
      </c>
    </row>
    <row r="27" spans="1:7">
      <c r="A27" s="261">
        <v>19</v>
      </c>
      <c r="B27" s="264" t="s">
        <v>368</v>
      </c>
      <c r="C27" s="274" t="s">
        <v>779</v>
      </c>
      <c r="D27" s="274">
        <v>148957804.81639987</v>
      </c>
      <c r="E27" s="274">
        <v>156374716.05439916</v>
      </c>
      <c r="F27" s="274">
        <v>776629859.25279927</v>
      </c>
      <c r="G27" s="274">
        <v>812801640.8002789</v>
      </c>
    </row>
    <row r="28" spans="1:7">
      <c r="A28" s="261">
        <v>20</v>
      </c>
      <c r="B28" s="275" t="s">
        <v>369</v>
      </c>
      <c r="C28" s="274">
        <v>0</v>
      </c>
      <c r="D28" s="274">
        <v>0</v>
      </c>
      <c r="E28" s="274">
        <v>0</v>
      </c>
      <c r="F28" s="274">
        <v>0</v>
      </c>
      <c r="G28" s="274">
        <v>0</v>
      </c>
    </row>
    <row r="29" spans="1:7">
      <c r="A29" s="261">
        <v>21</v>
      </c>
      <c r="B29" s="264" t="s">
        <v>370</v>
      </c>
      <c r="C29" s="274" t="s">
        <v>779</v>
      </c>
      <c r="D29" s="274">
        <v>34981181.340599999</v>
      </c>
      <c r="E29" s="274">
        <v>40230556.259800009</v>
      </c>
      <c r="F29" s="274">
        <v>259339833.74369982</v>
      </c>
      <c r="G29" s="274">
        <v>231960151.76991421</v>
      </c>
    </row>
    <row r="30" spans="1:7">
      <c r="A30" s="261">
        <v>22</v>
      </c>
      <c r="B30" s="275" t="s">
        <v>369</v>
      </c>
      <c r="C30" s="274">
        <v>0</v>
      </c>
      <c r="D30" s="274">
        <v>16935460.660870969</v>
      </c>
      <c r="E30" s="274">
        <v>15898716.607167015</v>
      </c>
      <c r="F30" s="274">
        <v>130422878.56215321</v>
      </c>
      <c r="G30" s="274">
        <v>101191959.69941857</v>
      </c>
    </row>
    <row r="31" spans="1:7">
      <c r="A31" s="261">
        <v>23</v>
      </c>
      <c r="B31" s="264" t="s">
        <v>371</v>
      </c>
      <c r="C31" s="274" t="s">
        <v>779</v>
      </c>
      <c r="D31" s="274">
        <v>6574945.5578004858</v>
      </c>
      <c r="E31" s="274">
        <v>0</v>
      </c>
      <c r="F31" s="274">
        <v>9066381.4000000004</v>
      </c>
      <c r="G31" s="274">
        <v>10993896.968900243</v>
      </c>
    </row>
    <row r="32" spans="1:7">
      <c r="A32" s="261">
        <v>24</v>
      </c>
      <c r="B32" s="262" t="s">
        <v>372</v>
      </c>
      <c r="C32" s="274">
        <v>0</v>
      </c>
      <c r="D32" s="274">
        <v>0</v>
      </c>
      <c r="E32" s="274">
        <v>0</v>
      </c>
      <c r="F32" s="274">
        <v>0</v>
      </c>
      <c r="G32" s="274">
        <v>0</v>
      </c>
    </row>
    <row r="33" spans="1:7">
      <c r="A33" s="261">
        <v>25</v>
      </c>
      <c r="B33" s="262" t="s">
        <v>373</v>
      </c>
      <c r="C33" s="274">
        <v>109623055.18925044</v>
      </c>
      <c r="D33" s="274">
        <v>18454834.517900079</v>
      </c>
      <c r="E33" s="274">
        <v>9539449.4399999771</v>
      </c>
      <c r="F33" s="274">
        <v>108060812.18697247</v>
      </c>
      <c r="G33" s="274">
        <v>231681009.35517293</v>
      </c>
    </row>
    <row r="34" spans="1:7">
      <c r="A34" s="261">
        <v>26</v>
      </c>
      <c r="B34" s="264" t="s">
        <v>374</v>
      </c>
      <c r="C34" s="265"/>
      <c r="D34" s="274">
        <v>0</v>
      </c>
      <c r="E34" s="274">
        <v>0</v>
      </c>
      <c r="F34" s="274">
        <v>0</v>
      </c>
      <c r="G34" s="274">
        <v>0</v>
      </c>
    </row>
    <row r="35" spans="1:7">
      <c r="A35" s="261">
        <v>27</v>
      </c>
      <c r="B35" s="264" t="s">
        <v>375</v>
      </c>
      <c r="C35" s="274">
        <v>109623055.18925044</v>
      </c>
      <c r="D35" s="274">
        <v>18454834.517900079</v>
      </c>
      <c r="E35" s="274">
        <v>9539449.4399999771</v>
      </c>
      <c r="F35" s="274">
        <v>108060812.18697247</v>
      </c>
      <c r="G35" s="274">
        <v>231681009.35517293</v>
      </c>
    </row>
    <row r="36" spans="1:7">
      <c r="A36" s="261">
        <v>28</v>
      </c>
      <c r="B36" s="262" t="s">
        <v>376</v>
      </c>
      <c r="C36" s="274">
        <v>0</v>
      </c>
      <c r="D36" s="274">
        <v>37577197.809525184</v>
      </c>
      <c r="E36" s="274">
        <v>36912888.388493955</v>
      </c>
      <c r="F36" s="274">
        <v>53541696.310330831</v>
      </c>
      <c r="G36" s="274">
        <v>9480100.72845654</v>
      </c>
    </row>
    <row r="37" spans="1:7">
      <c r="A37" s="266">
        <v>29</v>
      </c>
      <c r="B37" s="267" t="s">
        <v>377</v>
      </c>
      <c r="C37" s="265"/>
      <c r="D37" s="265"/>
      <c r="E37" s="265"/>
      <c r="F37" s="265"/>
      <c r="G37" s="268">
        <f>SUM(G23:G24,G32:G33,G36)</f>
        <v>1328604078.2640526</v>
      </c>
    </row>
    <row r="38" spans="1:7">
      <c r="A38" s="257"/>
      <c r="B38" s="276"/>
      <c r="C38" s="277"/>
      <c r="D38" s="277"/>
      <c r="E38" s="277"/>
      <c r="F38" s="277"/>
      <c r="G38" s="278"/>
    </row>
    <row r="39" spans="1:7" ht="15" thickBot="1">
      <c r="A39" s="279">
        <v>30</v>
      </c>
      <c r="B39" s="280" t="s">
        <v>378</v>
      </c>
      <c r="C39" s="192"/>
      <c r="D39" s="193"/>
      <c r="E39" s="193"/>
      <c r="F39" s="194"/>
      <c r="G39" s="281">
        <f>IFERROR(G21/G37,0)</f>
        <v>1.1392212286396004</v>
      </c>
    </row>
    <row r="42" spans="1:7" ht="41.4">
      <c r="B42" s="140" t="s">
        <v>379</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26"/>
  <sheetViews>
    <sheetView showGridLines="0" zoomScaleNormal="100" workbookViewId="0"/>
  </sheetViews>
  <sheetFormatPr defaultColWidth="9.109375" defaultRowHeight="12"/>
  <cols>
    <col min="1" max="1" width="11.88671875" style="286" bestFit="1" customWidth="1"/>
    <col min="2" max="2" width="105.109375" style="286" bestFit="1" customWidth="1"/>
    <col min="3" max="3" width="13.88671875" style="286" bestFit="1" customWidth="1"/>
    <col min="4" max="4" width="12" style="286" bestFit="1" customWidth="1"/>
    <col min="5" max="5" width="17.44140625" style="286" bestFit="1" customWidth="1"/>
    <col min="6" max="6" width="12" style="286" bestFit="1" customWidth="1"/>
    <col min="7" max="7" width="30.44140625" style="286" customWidth="1"/>
    <col min="8" max="8" width="12" style="286" bestFit="1" customWidth="1"/>
    <col min="9" max="16384" width="9.109375" style="286"/>
  </cols>
  <sheetData>
    <row r="1" spans="1:8" ht="13.8">
      <c r="A1" s="284" t="s">
        <v>30</v>
      </c>
      <c r="B1" s="369" t="str">
        <f>Info!C2</f>
        <v>Terabank</v>
      </c>
    </row>
    <row r="2" spans="1:8">
      <c r="A2" s="284" t="s">
        <v>31</v>
      </c>
      <c r="B2" s="368">
        <f>'1. key ratios'!B2</f>
        <v>46022</v>
      </c>
    </row>
    <row r="3" spans="1:8">
      <c r="A3" s="285" t="s">
        <v>384</v>
      </c>
    </row>
    <row r="5" spans="1:8" ht="12" customHeight="1">
      <c r="A5" s="629" t="s">
        <v>385</v>
      </c>
      <c r="B5" s="630"/>
      <c r="C5" s="635" t="s">
        <v>386</v>
      </c>
      <c r="D5" s="636"/>
      <c r="E5" s="636"/>
      <c r="F5" s="636"/>
      <c r="G5" s="636"/>
      <c r="H5" s="637"/>
    </row>
    <row r="6" spans="1:8">
      <c r="A6" s="631"/>
      <c r="B6" s="632"/>
      <c r="C6" s="638"/>
      <c r="D6" s="639"/>
      <c r="E6" s="639"/>
      <c r="F6" s="639"/>
      <c r="G6" s="639"/>
      <c r="H6" s="640"/>
    </row>
    <row r="7" spans="1:8">
      <c r="A7" s="633"/>
      <c r="B7" s="634"/>
      <c r="C7" s="367" t="s">
        <v>387</v>
      </c>
      <c r="D7" s="367" t="s">
        <v>388</v>
      </c>
      <c r="E7" s="367" t="s">
        <v>389</v>
      </c>
      <c r="F7" s="367" t="s">
        <v>390</v>
      </c>
      <c r="G7" s="367" t="s">
        <v>391</v>
      </c>
      <c r="H7" s="367" t="s">
        <v>64</v>
      </c>
    </row>
    <row r="8" spans="1:8">
      <c r="A8" s="363">
        <v>1</v>
      </c>
      <c r="B8" s="362" t="s">
        <v>51</v>
      </c>
      <c r="C8" s="467">
        <v>160137457.72</v>
      </c>
      <c r="D8" s="467">
        <v>118342938.48</v>
      </c>
      <c r="E8" s="467">
        <v>37190039.884528652</v>
      </c>
      <c r="F8" s="467">
        <v>4993617.2874999996</v>
      </c>
      <c r="G8" s="360">
        <v>0</v>
      </c>
      <c r="H8" s="360">
        <f t="shared" ref="H8:H21" si="0">SUM(C8:G8)</f>
        <v>320664053.37202865</v>
      </c>
    </row>
    <row r="9" spans="1:8">
      <c r="A9" s="363">
        <v>2</v>
      </c>
      <c r="B9" s="362" t="s">
        <v>52</v>
      </c>
      <c r="C9" s="360">
        <v>0</v>
      </c>
      <c r="D9" s="360">
        <v>0</v>
      </c>
      <c r="E9" s="360">
        <v>0</v>
      </c>
      <c r="F9" s="360">
        <v>0</v>
      </c>
      <c r="G9" s="360">
        <v>0</v>
      </c>
      <c r="H9" s="360">
        <f t="shared" si="0"/>
        <v>0</v>
      </c>
    </row>
    <row r="10" spans="1:8">
      <c r="A10" s="363">
        <v>3</v>
      </c>
      <c r="B10" s="362" t="s">
        <v>152</v>
      </c>
      <c r="C10" s="360">
        <v>0</v>
      </c>
      <c r="D10" s="360">
        <v>0</v>
      </c>
      <c r="E10" s="360">
        <v>0</v>
      </c>
      <c r="F10" s="360">
        <v>0</v>
      </c>
      <c r="G10" s="360">
        <v>0</v>
      </c>
      <c r="H10" s="360">
        <f t="shared" si="0"/>
        <v>0</v>
      </c>
    </row>
    <row r="11" spans="1:8">
      <c r="A11" s="363">
        <v>4</v>
      </c>
      <c r="B11" s="362" t="s">
        <v>53</v>
      </c>
      <c r="C11" s="360">
        <v>0</v>
      </c>
      <c r="D11" s="360">
        <v>0</v>
      </c>
      <c r="E11" s="360">
        <v>0</v>
      </c>
      <c r="F11" s="360">
        <v>0</v>
      </c>
      <c r="G11" s="360">
        <v>0</v>
      </c>
      <c r="H11" s="360">
        <f t="shared" si="0"/>
        <v>0</v>
      </c>
    </row>
    <row r="12" spans="1:8">
      <c r="A12" s="363">
        <v>5</v>
      </c>
      <c r="B12" s="362" t="s">
        <v>54</v>
      </c>
      <c r="C12" s="360">
        <v>0</v>
      </c>
      <c r="D12" s="360">
        <v>0</v>
      </c>
      <c r="E12" s="360">
        <v>0</v>
      </c>
      <c r="F12" s="360">
        <v>0</v>
      </c>
      <c r="G12" s="360">
        <v>0</v>
      </c>
      <c r="H12" s="360">
        <f t="shared" si="0"/>
        <v>0</v>
      </c>
    </row>
    <row r="13" spans="1:8">
      <c r="A13" s="363">
        <v>6</v>
      </c>
      <c r="B13" s="362" t="s">
        <v>55</v>
      </c>
      <c r="C13" s="360">
        <v>0</v>
      </c>
      <c r="D13" s="360">
        <v>38997079.349999994</v>
      </c>
      <c r="E13" s="360">
        <v>0</v>
      </c>
      <c r="F13" s="360">
        <v>781161.07</v>
      </c>
      <c r="G13" s="360">
        <v>0</v>
      </c>
      <c r="H13" s="360">
        <f t="shared" si="0"/>
        <v>39778240.419999994</v>
      </c>
    </row>
    <row r="14" spans="1:8">
      <c r="A14" s="363">
        <v>7</v>
      </c>
      <c r="B14" s="362" t="s">
        <v>56</v>
      </c>
      <c r="C14" s="360">
        <v>0</v>
      </c>
      <c r="D14" s="360">
        <v>72730561.460141942</v>
      </c>
      <c r="E14" s="360">
        <v>210494076.20727497</v>
      </c>
      <c r="F14" s="360">
        <v>463885021.56546617</v>
      </c>
      <c r="G14" s="468">
        <v>0</v>
      </c>
      <c r="H14" s="360">
        <f t="shared" si="0"/>
        <v>747109659.2328831</v>
      </c>
    </row>
    <row r="15" spans="1:8">
      <c r="A15" s="363">
        <v>8</v>
      </c>
      <c r="B15" s="364" t="s">
        <v>57</v>
      </c>
      <c r="C15" s="360">
        <v>0</v>
      </c>
      <c r="D15" s="360">
        <v>30567587.529097997</v>
      </c>
      <c r="E15" s="360">
        <v>214692560.84990278</v>
      </c>
      <c r="F15" s="360">
        <v>481028148.30862659</v>
      </c>
      <c r="G15" s="360" t="s">
        <v>780</v>
      </c>
      <c r="H15" s="360">
        <f t="shared" si="0"/>
        <v>726288296.68762732</v>
      </c>
    </row>
    <row r="16" spans="1:8">
      <c r="A16" s="363">
        <v>9</v>
      </c>
      <c r="B16" s="362" t="s">
        <v>58</v>
      </c>
      <c r="C16" s="360">
        <v>0</v>
      </c>
      <c r="D16" s="360">
        <v>4711265.6076220004</v>
      </c>
      <c r="E16" s="360">
        <v>23557020.327865992</v>
      </c>
      <c r="F16" s="360">
        <v>169215390.79684812</v>
      </c>
      <c r="G16" s="360">
        <v>0</v>
      </c>
      <c r="H16" s="360">
        <f t="shared" si="0"/>
        <v>197483676.7323361</v>
      </c>
    </row>
    <row r="17" spans="1:8">
      <c r="A17" s="363">
        <v>10</v>
      </c>
      <c r="B17" s="366" t="s">
        <v>399</v>
      </c>
      <c r="C17" s="360">
        <v>0</v>
      </c>
      <c r="D17" s="360">
        <v>1143944.1280480004</v>
      </c>
      <c r="E17" s="360">
        <v>10288046.575166989</v>
      </c>
      <c r="F17" s="360">
        <v>21405886.307785004</v>
      </c>
      <c r="G17" s="360">
        <v>0</v>
      </c>
      <c r="H17" s="360">
        <f t="shared" si="0"/>
        <v>32837877.010999992</v>
      </c>
    </row>
    <row r="18" spans="1:8">
      <c r="A18" s="363">
        <v>11</v>
      </c>
      <c r="B18" s="362" t="s">
        <v>60</v>
      </c>
      <c r="C18" s="360">
        <v>0</v>
      </c>
      <c r="D18" s="360">
        <v>0</v>
      </c>
      <c r="E18" s="360">
        <v>0</v>
      </c>
      <c r="F18" s="360">
        <v>0</v>
      </c>
      <c r="G18" s="360">
        <v>0</v>
      </c>
      <c r="H18" s="360">
        <f t="shared" si="0"/>
        <v>0</v>
      </c>
    </row>
    <row r="19" spans="1:8">
      <c r="A19" s="363">
        <v>12</v>
      </c>
      <c r="B19" s="362" t="s">
        <v>61</v>
      </c>
      <c r="C19" s="360">
        <v>0</v>
      </c>
      <c r="D19" s="360">
        <v>0</v>
      </c>
      <c r="E19" s="360">
        <v>0</v>
      </c>
      <c r="F19" s="360">
        <v>0</v>
      </c>
      <c r="G19" s="360">
        <v>0</v>
      </c>
      <c r="H19" s="360">
        <f t="shared" si="0"/>
        <v>0</v>
      </c>
    </row>
    <row r="20" spans="1:8">
      <c r="A20" s="365">
        <v>13</v>
      </c>
      <c r="B20" s="364" t="s">
        <v>144</v>
      </c>
      <c r="C20" s="360">
        <v>0</v>
      </c>
      <c r="D20" s="360">
        <v>0</v>
      </c>
      <c r="E20" s="360">
        <v>0</v>
      </c>
      <c r="F20" s="360">
        <v>0</v>
      </c>
      <c r="G20" s="360">
        <v>0</v>
      </c>
      <c r="H20" s="360">
        <f t="shared" si="0"/>
        <v>0</v>
      </c>
    </row>
    <row r="21" spans="1:8">
      <c r="A21" s="363">
        <v>14</v>
      </c>
      <c r="B21" s="362" t="s">
        <v>63</v>
      </c>
      <c r="C21" s="467">
        <v>58274762.761571385</v>
      </c>
      <c r="D21" s="467">
        <v>0</v>
      </c>
      <c r="E21" s="467">
        <v>0</v>
      </c>
      <c r="F21" s="467">
        <v>151264309.52000001</v>
      </c>
      <c r="G21" s="360">
        <v>0</v>
      </c>
      <c r="H21" s="360">
        <f t="shared" si="0"/>
        <v>209539072.28157139</v>
      </c>
    </row>
    <row r="22" spans="1:8">
      <c r="A22" s="361">
        <v>15</v>
      </c>
      <c r="B22" s="360" t="s">
        <v>64</v>
      </c>
      <c r="C22" s="360">
        <f>SUM(C18:C21)+SUM(C8:C16)</f>
        <v>218412220.48157138</v>
      </c>
      <c r="D22" s="360">
        <f t="shared" ref="D22:H22" si="1">SUM(D18:D21)+SUM(D8:D16)</f>
        <v>265349432.42686194</v>
      </c>
      <c r="E22" s="360">
        <f t="shared" si="1"/>
        <v>485933697.26957244</v>
      </c>
      <c r="F22" s="360">
        <f t="shared" si="1"/>
        <v>1271167648.5484409</v>
      </c>
      <c r="G22" s="360">
        <f t="shared" si="1"/>
        <v>0</v>
      </c>
      <c r="H22" s="360">
        <f t="shared" si="1"/>
        <v>2240862998.7264466</v>
      </c>
    </row>
    <row r="26" spans="1:8" ht="24">
      <c r="B26" s="289" t="s">
        <v>486</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370" bestFit="1" customWidth="1"/>
    <col min="2" max="2" width="86.88671875" style="286" customWidth="1"/>
    <col min="3" max="4" width="31.5546875" style="286" customWidth="1"/>
    <col min="5" max="5" width="15.109375" style="286" bestFit="1" customWidth="1"/>
    <col min="6" max="6" width="11.88671875" style="286" bestFit="1" customWidth="1"/>
    <col min="7" max="7" width="21.5546875" style="286" bestFit="1" customWidth="1"/>
    <col min="8" max="8" width="41.44140625" style="286" customWidth="1"/>
    <col min="9" max="16384" width="9.109375" style="286"/>
  </cols>
  <sheetData>
    <row r="1" spans="1:8" ht="13.8">
      <c r="A1" s="284" t="s">
        <v>30</v>
      </c>
      <c r="B1" s="369" t="str">
        <f>Info!C2</f>
        <v>Terabank</v>
      </c>
      <c r="C1" s="383"/>
      <c r="D1" s="383"/>
      <c r="E1" s="383"/>
      <c r="F1" s="383"/>
      <c r="G1" s="383"/>
      <c r="H1" s="383"/>
    </row>
    <row r="2" spans="1:8">
      <c r="A2" s="284" t="s">
        <v>31</v>
      </c>
      <c r="B2" s="368">
        <f>'1. key ratios'!B2</f>
        <v>46022</v>
      </c>
      <c r="C2" s="383"/>
      <c r="D2" s="383"/>
      <c r="E2" s="383"/>
      <c r="F2" s="383"/>
      <c r="G2" s="383"/>
      <c r="H2" s="383"/>
    </row>
    <row r="3" spans="1:8">
      <c r="A3" s="285" t="s">
        <v>392</v>
      </c>
      <c r="B3" s="383"/>
      <c r="C3" s="383"/>
      <c r="D3" s="383"/>
      <c r="E3" s="383"/>
      <c r="F3" s="383"/>
      <c r="G3" s="383"/>
      <c r="H3" s="383"/>
    </row>
    <row r="4" spans="1:8">
      <c r="A4" s="384"/>
      <c r="B4" s="383"/>
      <c r="C4" s="382" t="s">
        <v>0</v>
      </c>
      <c r="D4" s="382" t="s">
        <v>1</v>
      </c>
      <c r="E4" s="382" t="s">
        <v>2</v>
      </c>
      <c r="F4" s="382" t="s">
        <v>3</v>
      </c>
      <c r="G4" s="382" t="s">
        <v>4</v>
      </c>
      <c r="H4" s="382" t="s">
        <v>5</v>
      </c>
    </row>
    <row r="5" spans="1:8" ht="33.9" customHeight="1">
      <c r="A5" s="629" t="s">
        <v>393</v>
      </c>
      <c r="B5" s="630"/>
      <c r="C5" s="643" t="s">
        <v>394</v>
      </c>
      <c r="D5" s="643"/>
      <c r="E5" s="643" t="s">
        <v>631</v>
      </c>
      <c r="F5" s="641" t="s">
        <v>395</v>
      </c>
      <c r="G5" s="641" t="s">
        <v>396</v>
      </c>
      <c r="H5" s="380" t="s">
        <v>630</v>
      </c>
    </row>
    <row r="6" spans="1:8" ht="24">
      <c r="A6" s="633"/>
      <c r="B6" s="634"/>
      <c r="C6" s="381" t="s">
        <v>397</v>
      </c>
      <c r="D6" s="381" t="s">
        <v>398</v>
      </c>
      <c r="E6" s="643"/>
      <c r="F6" s="642"/>
      <c r="G6" s="642"/>
      <c r="H6" s="380" t="s">
        <v>629</v>
      </c>
    </row>
    <row r="7" spans="1:8">
      <c r="A7" s="378">
        <v>1</v>
      </c>
      <c r="B7" s="362" t="s">
        <v>51</v>
      </c>
      <c r="C7" s="372">
        <v>0</v>
      </c>
      <c r="D7" s="372">
        <v>320753527.59999996</v>
      </c>
      <c r="E7" s="372">
        <v>89474.227971344939</v>
      </c>
      <c r="F7" s="372">
        <v>0</v>
      </c>
      <c r="G7" s="372">
        <v>0</v>
      </c>
      <c r="H7" s="371">
        <f>C7+D7-E7-F7</f>
        <v>320664053.37202865</v>
      </c>
    </row>
    <row r="8" spans="1:8">
      <c r="A8" s="378">
        <v>2</v>
      </c>
      <c r="B8" s="362" t="s">
        <v>52</v>
      </c>
      <c r="C8" s="372">
        <v>0</v>
      </c>
      <c r="D8" s="372">
        <v>0</v>
      </c>
      <c r="E8" s="372">
        <v>0</v>
      </c>
      <c r="F8" s="372">
        <v>0</v>
      </c>
      <c r="G8" s="372">
        <v>0</v>
      </c>
      <c r="H8" s="371">
        <f t="shared" ref="H8:H20" si="0">C8+D8-E8-F8</f>
        <v>0</v>
      </c>
    </row>
    <row r="9" spans="1:8">
      <c r="A9" s="378">
        <v>3</v>
      </c>
      <c r="B9" s="362" t="s">
        <v>152</v>
      </c>
      <c r="C9" s="372">
        <v>0</v>
      </c>
      <c r="D9" s="372">
        <v>0</v>
      </c>
      <c r="E9" s="372">
        <v>0</v>
      </c>
      <c r="F9" s="372">
        <v>0</v>
      </c>
      <c r="G9" s="372">
        <v>0</v>
      </c>
      <c r="H9" s="371">
        <f t="shared" si="0"/>
        <v>0</v>
      </c>
    </row>
    <row r="10" spans="1:8">
      <c r="A10" s="378">
        <v>4</v>
      </c>
      <c r="B10" s="362" t="s">
        <v>53</v>
      </c>
      <c r="C10" s="372">
        <v>0</v>
      </c>
      <c r="D10" s="372">
        <v>0</v>
      </c>
      <c r="E10" s="372">
        <v>0</v>
      </c>
      <c r="F10" s="372">
        <v>0</v>
      </c>
      <c r="G10" s="372">
        <v>0</v>
      </c>
      <c r="H10" s="371">
        <f t="shared" si="0"/>
        <v>0</v>
      </c>
    </row>
    <row r="11" spans="1:8">
      <c r="A11" s="378">
        <v>5</v>
      </c>
      <c r="B11" s="362" t="s">
        <v>54</v>
      </c>
      <c r="C11" s="372">
        <v>0</v>
      </c>
      <c r="D11" s="372">
        <v>0</v>
      </c>
      <c r="E11" s="372">
        <v>0</v>
      </c>
      <c r="F11" s="372">
        <v>0</v>
      </c>
      <c r="G11" s="372">
        <v>0</v>
      </c>
      <c r="H11" s="371">
        <f t="shared" si="0"/>
        <v>0</v>
      </c>
    </row>
    <row r="12" spans="1:8">
      <c r="A12" s="378">
        <v>6</v>
      </c>
      <c r="B12" s="362" t="s">
        <v>55</v>
      </c>
      <c r="C12" s="372">
        <v>0</v>
      </c>
      <c r="D12" s="372">
        <v>39778240.419999994</v>
      </c>
      <c r="E12" s="372">
        <v>0</v>
      </c>
      <c r="F12" s="372">
        <v>0</v>
      </c>
      <c r="G12" s="372">
        <v>0</v>
      </c>
      <c r="H12" s="371">
        <f t="shared" si="0"/>
        <v>39778240.419999994</v>
      </c>
    </row>
    <row r="13" spans="1:8">
      <c r="A13" s="378">
        <v>7</v>
      </c>
      <c r="B13" s="362" t="s">
        <v>56</v>
      </c>
      <c r="C13" s="372">
        <v>16687469.573700001</v>
      </c>
      <c r="D13" s="372">
        <v>735665019.55419946</v>
      </c>
      <c r="E13" s="372">
        <v>5242829.8950171731</v>
      </c>
      <c r="F13" s="372">
        <v>0</v>
      </c>
      <c r="G13" s="372">
        <v>0</v>
      </c>
      <c r="H13" s="371">
        <f t="shared" si="0"/>
        <v>747109659.23288226</v>
      </c>
    </row>
    <row r="14" spans="1:8">
      <c r="A14" s="378">
        <v>8</v>
      </c>
      <c r="B14" s="364" t="s">
        <v>57</v>
      </c>
      <c r="C14" s="372">
        <v>53258383.661600083</v>
      </c>
      <c r="D14" s="372">
        <v>700150544.76040113</v>
      </c>
      <c r="E14" s="372">
        <v>27120631.734371942</v>
      </c>
      <c r="F14" s="372">
        <v>0</v>
      </c>
      <c r="G14" s="372">
        <v>1957521.113877682</v>
      </c>
      <c r="H14" s="371">
        <f t="shared" si="0"/>
        <v>726288296.68762934</v>
      </c>
    </row>
    <row r="15" spans="1:8">
      <c r="A15" s="378">
        <v>9</v>
      </c>
      <c r="B15" s="362" t="s">
        <v>58</v>
      </c>
      <c r="C15" s="372">
        <v>6370035.4761000033</v>
      </c>
      <c r="D15" s="372">
        <v>193881106.21410003</v>
      </c>
      <c r="E15" s="372">
        <v>2767464.9578640009</v>
      </c>
      <c r="F15" s="372">
        <v>0</v>
      </c>
      <c r="G15" s="372">
        <v>0</v>
      </c>
      <c r="H15" s="371">
        <f t="shared" si="0"/>
        <v>197483676.73233604</v>
      </c>
    </row>
    <row r="16" spans="1:8">
      <c r="A16" s="378">
        <v>10</v>
      </c>
      <c r="B16" s="366" t="s">
        <v>399</v>
      </c>
      <c r="C16" s="372">
        <v>49275351.927400038</v>
      </c>
      <c r="D16" s="372">
        <v>0</v>
      </c>
      <c r="E16" s="372">
        <v>16437474.916399997</v>
      </c>
      <c r="F16" s="372">
        <v>0</v>
      </c>
      <c r="G16" s="372">
        <v>1937484.6838776818</v>
      </c>
      <c r="H16" s="371">
        <f t="shared" si="0"/>
        <v>32837877.011000041</v>
      </c>
    </row>
    <row r="17" spans="1:8">
      <c r="A17" s="378">
        <v>11</v>
      </c>
      <c r="B17" s="362" t="s">
        <v>60</v>
      </c>
      <c r="C17" s="372">
        <v>0</v>
      </c>
      <c r="D17" s="372">
        <v>0</v>
      </c>
      <c r="E17" s="372">
        <v>0</v>
      </c>
      <c r="F17" s="372">
        <v>0</v>
      </c>
      <c r="G17" s="372">
        <v>0</v>
      </c>
      <c r="H17" s="371">
        <f t="shared" si="0"/>
        <v>0</v>
      </c>
    </row>
    <row r="18" spans="1:8">
      <c r="A18" s="378">
        <v>12</v>
      </c>
      <c r="B18" s="362" t="s">
        <v>61</v>
      </c>
      <c r="C18" s="372">
        <v>0</v>
      </c>
      <c r="D18" s="372">
        <v>0</v>
      </c>
      <c r="E18" s="372">
        <v>0</v>
      </c>
      <c r="F18" s="372">
        <v>0</v>
      </c>
      <c r="G18" s="372">
        <v>0</v>
      </c>
      <c r="H18" s="371">
        <f t="shared" si="0"/>
        <v>0</v>
      </c>
    </row>
    <row r="19" spans="1:8">
      <c r="A19" s="379">
        <v>13</v>
      </c>
      <c r="B19" s="364" t="s">
        <v>144</v>
      </c>
      <c r="C19" s="372">
        <v>0</v>
      </c>
      <c r="D19" s="372">
        <v>0</v>
      </c>
      <c r="E19" s="372">
        <v>0</v>
      </c>
      <c r="F19" s="372">
        <v>0</v>
      </c>
      <c r="G19" s="372">
        <v>0</v>
      </c>
      <c r="H19" s="371">
        <f t="shared" si="0"/>
        <v>0</v>
      </c>
    </row>
    <row r="20" spans="1:8">
      <c r="A20" s="378">
        <v>14</v>
      </c>
      <c r="B20" s="362" t="s">
        <v>63</v>
      </c>
      <c r="C20" s="372">
        <v>42471367.136322178</v>
      </c>
      <c r="D20" s="372">
        <v>204128708.84524921</v>
      </c>
      <c r="E20" s="372">
        <v>0</v>
      </c>
      <c r="F20" s="372">
        <v>0</v>
      </c>
      <c r="G20" s="372">
        <v>0</v>
      </c>
      <c r="H20" s="371">
        <f t="shared" si="0"/>
        <v>246600075.98157138</v>
      </c>
    </row>
    <row r="21" spans="1:8" s="375" customFormat="1">
      <c r="A21" s="377">
        <v>15</v>
      </c>
      <c r="B21" s="376" t="s">
        <v>64</v>
      </c>
      <c r="C21" s="376">
        <f t="shared" ref="C21:H21" si="1">SUM(C7:C15)+SUM(C17:C20)</f>
        <v>118787255.84772226</v>
      </c>
      <c r="D21" s="376">
        <f t="shared" si="1"/>
        <v>2194357147.39395</v>
      </c>
      <c r="E21" s="376">
        <f t="shared" si="1"/>
        <v>35220400.815224461</v>
      </c>
      <c r="F21" s="376">
        <f t="shared" si="1"/>
        <v>0</v>
      </c>
      <c r="G21" s="376">
        <f t="shared" si="1"/>
        <v>1957521.113877682</v>
      </c>
      <c r="H21" s="371">
        <f t="shared" si="1"/>
        <v>2277924002.4264474</v>
      </c>
    </row>
    <row r="22" spans="1:8">
      <c r="A22" s="374">
        <v>16</v>
      </c>
      <c r="B22" s="373" t="s">
        <v>400</v>
      </c>
      <c r="C22" s="372">
        <v>76315888.711400077</v>
      </c>
      <c r="D22" s="372">
        <v>1603657096.6887007</v>
      </c>
      <c r="E22" s="372">
        <v>35025414.511299908</v>
      </c>
      <c r="F22" s="372">
        <v>0</v>
      </c>
      <c r="G22" s="372">
        <v>1957521.113877682</v>
      </c>
      <c r="H22" s="371">
        <f>C22+D22-E22-F22</f>
        <v>1644947570.8888009</v>
      </c>
    </row>
    <row r="23" spans="1:8">
      <c r="A23" s="374">
        <v>17</v>
      </c>
      <c r="B23" s="373" t="s">
        <v>401</v>
      </c>
      <c r="C23" s="476">
        <v>0</v>
      </c>
      <c r="D23" s="372">
        <v>186655643.71999997</v>
      </c>
      <c r="E23" s="372">
        <v>195066.76219951455</v>
      </c>
      <c r="F23" s="372">
        <v>0</v>
      </c>
      <c r="G23" s="372">
        <v>0</v>
      </c>
      <c r="H23" s="371">
        <f>C23+D23-E23-F23</f>
        <v>186460576.95780045</v>
      </c>
    </row>
    <row r="26" spans="1:8" ht="42.6" customHeight="1">
      <c r="B26" s="289" t="s">
        <v>486</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Normal="100" workbookViewId="0"/>
  </sheetViews>
  <sheetFormatPr defaultColWidth="9.109375" defaultRowHeight="12"/>
  <cols>
    <col min="1" max="1" width="11" style="286" bestFit="1" customWidth="1"/>
    <col min="2" max="2" width="93.44140625" style="286" customWidth="1"/>
    <col min="3" max="4" width="35" style="286" customWidth="1"/>
    <col min="5" max="5" width="15.109375" style="286" bestFit="1" customWidth="1"/>
    <col min="6" max="6" width="11.88671875" style="286" bestFit="1" customWidth="1"/>
    <col min="7" max="7" width="22" style="286" customWidth="1"/>
    <col min="8" max="8" width="19.88671875" style="286" customWidth="1"/>
    <col min="9" max="16384" width="9.109375" style="286"/>
  </cols>
  <sheetData>
    <row r="1" spans="1:8" ht="13.8">
      <c r="A1" s="284" t="s">
        <v>30</v>
      </c>
      <c r="B1" s="369" t="str">
        <f>Info!C2</f>
        <v>Terabank</v>
      </c>
      <c r="C1" s="383"/>
      <c r="D1" s="383"/>
      <c r="E1" s="383"/>
      <c r="F1" s="383"/>
      <c r="G1" s="383"/>
      <c r="H1" s="383"/>
    </row>
    <row r="2" spans="1:8">
      <c r="A2" s="284" t="s">
        <v>31</v>
      </c>
      <c r="B2" s="368">
        <f>'1. key ratios'!B2</f>
        <v>46022</v>
      </c>
      <c r="C2" s="383"/>
      <c r="D2" s="383"/>
      <c r="E2" s="383"/>
      <c r="F2" s="383"/>
      <c r="G2" s="383"/>
      <c r="H2" s="383"/>
    </row>
    <row r="3" spans="1:8">
      <c r="A3" s="285" t="s">
        <v>402</v>
      </c>
      <c r="B3" s="383"/>
      <c r="C3" s="383"/>
      <c r="D3" s="383"/>
      <c r="E3" s="383"/>
      <c r="F3" s="383"/>
      <c r="G3" s="383"/>
      <c r="H3" s="383"/>
    </row>
    <row r="4" spans="1:8">
      <c r="A4" s="384"/>
      <c r="B4" s="383"/>
      <c r="C4" s="382" t="s">
        <v>0</v>
      </c>
      <c r="D4" s="382" t="s">
        <v>1</v>
      </c>
      <c r="E4" s="382" t="s">
        <v>2</v>
      </c>
      <c r="F4" s="382" t="s">
        <v>3</v>
      </c>
      <c r="G4" s="382" t="s">
        <v>4</v>
      </c>
      <c r="H4" s="382" t="s">
        <v>5</v>
      </c>
    </row>
    <row r="5" spans="1:8" ht="41.4" customHeight="1">
      <c r="A5" s="629" t="s">
        <v>393</v>
      </c>
      <c r="B5" s="630"/>
      <c r="C5" s="643" t="s">
        <v>394</v>
      </c>
      <c r="D5" s="643"/>
      <c r="E5" s="643" t="s">
        <v>631</v>
      </c>
      <c r="F5" s="641" t="s">
        <v>395</v>
      </c>
      <c r="G5" s="641" t="s">
        <v>396</v>
      </c>
      <c r="H5" s="380" t="s">
        <v>630</v>
      </c>
    </row>
    <row r="6" spans="1:8" ht="24">
      <c r="A6" s="633"/>
      <c r="B6" s="634"/>
      <c r="C6" s="381" t="s">
        <v>397</v>
      </c>
      <c r="D6" s="381" t="s">
        <v>398</v>
      </c>
      <c r="E6" s="643"/>
      <c r="F6" s="642"/>
      <c r="G6" s="642"/>
      <c r="H6" s="380" t="s">
        <v>629</v>
      </c>
    </row>
    <row r="7" spans="1:8">
      <c r="A7" s="372">
        <v>1</v>
      </c>
      <c r="B7" s="387" t="s">
        <v>490</v>
      </c>
      <c r="C7" s="372">
        <v>1096950.1293000001</v>
      </c>
      <c r="D7" s="372">
        <v>394634217.27419972</v>
      </c>
      <c r="E7" s="372">
        <v>1376514.150171346</v>
      </c>
      <c r="F7" s="372">
        <v>0</v>
      </c>
      <c r="G7" s="372">
        <v>0</v>
      </c>
      <c r="H7" s="371">
        <f t="shared" ref="H7:H34" si="0">C7+D7-E7-F7</f>
        <v>394354653.25332838</v>
      </c>
    </row>
    <row r="8" spans="1:8">
      <c r="A8" s="372">
        <v>2</v>
      </c>
      <c r="B8" s="387" t="s">
        <v>403</v>
      </c>
      <c r="C8" s="372">
        <v>969269.20000000007</v>
      </c>
      <c r="D8" s="372">
        <v>114075978.0738</v>
      </c>
      <c r="E8" s="372">
        <v>726784.20972816972</v>
      </c>
      <c r="F8" s="372">
        <v>0</v>
      </c>
      <c r="G8" s="372">
        <v>0</v>
      </c>
      <c r="H8" s="371">
        <f t="shared" si="0"/>
        <v>114318463.06407183</v>
      </c>
    </row>
    <row r="9" spans="1:8">
      <c r="A9" s="372">
        <v>3</v>
      </c>
      <c r="B9" s="387" t="s">
        <v>404</v>
      </c>
      <c r="C9" s="372">
        <v>0</v>
      </c>
      <c r="D9" s="372">
        <v>37236809.322400004</v>
      </c>
      <c r="E9" s="372">
        <v>77.974099999999993</v>
      </c>
      <c r="F9" s="372">
        <v>0</v>
      </c>
      <c r="G9" s="372">
        <v>0</v>
      </c>
      <c r="H9" s="371">
        <f t="shared" si="0"/>
        <v>37236731.348300003</v>
      </c>
    </row>
    <row r="10" spans="1:8">
      <c r="A10" s="372">
        <v>4</v>
      </c>
      <c r="B10" s="387" t="s">
        <v>491</v>
      </c>
      <c r="C10" s="372">
        <v>4751860.6182999993</v>
      </c>
      <c r="D10" s="372">
        <v>127916899.95410006</v>
      </c>
      <c r="E10" s="372">
        <v>623781.10120000003</v>
      </c>
      <c r="F10" s="372">
        <v>0</v>
      </c>
      <c r="G10" s="372">
        <v>0</v>
      </c>
      <c r="H10" s="371">
        <f t="shared" si="0"/>
        <v>132044979.47120006</v>
      </c>
    </row>
    <row r="11" spans="1:8">
      <c r="A11" s="372">
        <v>5</v>
      </c>
      <c r="B11" s="387" t="s">
        <v>405</v>
      </c>
      <c r="C11" s="372">
        <v>7122794.7090999987</v>
      </c>
      <c r="D11" s="372">
        <v>120891633.98609994</v>
      </c>
      <c r="E11" s="372">
        <v>2338236.1738999989</v>
      </c>
      <c r="F11" s="372">
        <v>0</v>
      </c>
      <c r="G11" s="372">
        <v>0</v>
      </c>
      <c r="H11" s="371">
        <f t="shared" si="0"/>
        <v>125676192.52129994</v>
      </c>
    </row>
    <row r="12" spans="1:8">
      <c r="A12" s="372">
        <v>6</v>
      </c>
      <c r="B12" s="387" t="s">
        <v>406</v>
      </c>
      <c r="C12" s="372">
        <v>2352250.2411000011</v>
      </c>
      <c r="D12" s="372">
        <v>47936905.525400005</v>
      </c>
      <c r="E12" s="372">
        <v>557240.56520000007</v>
      </c>
      <c r="F12" s="372">
        <v>0</v>
      </c>
      <c r="G12" s="372">
        <v>0</v>
      </c>
      <c r="H12" s="371">
        <f t="shared" si="0"/>
        <v>49731915.201300003</v>
      </c>
    </row>
    <row r="13" spans="1:8">
      <c r="A13" s="372">
        <v>7</v>
      </c>
      <c r="B13" s="387" t="s">
        <v>407</v>
      </c>
      <c r="C13" s="372">
        <v>4498337.1496000001</v>
      </c>
      <c r="D13" s="372">
        <v>101936482.4351</v>
      </c>
      <c r="E13" s="372">
        <v>1200313.7651999991</v>
      </c>
      <c r="F13" s="372">
        <v>0</v>
      </c>
      <c r="G13" s="372">
        <v>0</v>
      </c>
      <c r="H13" s="371">
        <f t="shared" si="0"/>
        <v>105234505.8195</v>
      </c>
    </row>
    <row r="14" spans="1:8">
      <c r="A14" s="372">
        <v>8</v>
      </c>
      <c r="B14" s="387" t="s">
        <v>408</v>
      </c>
      <c r="C14" s="372">
        <v>2875485.5092000007</v>
      </c>
      <c r="D14" s="372">
        <v>70491573.646299973</v>
      </c>
      <c r="E14" s="372">
        <v>1157335.7962000011</v>
      </c>
      <c r="F14" s="372">
        <v>0</v>
      </c>
      <c r="G14" s="372">
        <v>0</v>
      </c>
      <c r="H14" s="371">
        <f t="shared" si="0"/>
        <v>72209723.359299973</v>
      </c>
    </row>
    <row r="15" spans="1:8">
      <c r="A15" s="372">
        <v>9</v>
      </c>
      <c r="B15" s="387" t="s">
        <v>409</v>
      </c>
      <c r="C15" s="372">
        <v>1582744.7699999998</v>
      </c>
      <c r="D15" s="372">
        <v>58161924.391499989</v>
      </c>
      <c r="E15" s="372">
        <v>675622.39489999996</v>
      </c>
      <c r="F15" s="372">
        <v>0</v>
      </c>
      <c r="G15" s="372">
        <v>0</v>
      </c>
      <c r="H15" s="371">
        <f t="shared" si="0"/>
        <v>59069046.76659999</v>
      </c>
    </row>
    <row r="16" spans="1:8">
      <c r="A16" s="372">
        <v>10</v>
      </c>
      <c r="B16" s="387" t="s">
        <v>410</v>
      </c>
      <c r="C16" s="372">
        <v>775255.18540000007</v>
      </c>
      <c r="D16" s="372">
        <v>32695343.634300005</v>
      </c>
      <c r="E16" s="372">
        <v>581152.1175000004</v>
      </c>
      <c r="F16" s="372">
        <v>0</v>
      </c>
      <c r="G16" s="372">
        <v>0</v>
      </c>
      <c r="H16" s="371">
        <f t="shared" si="0"/>
        <v>32889446.702200007</v>
      </c>
    </row>
    <row r="17" spans="1:8">
      <c r="A17" s="372">
        <v>11</v>
      </c>
      <c r="B17" s="387" t="s">
        <v>411</v>
      </c>
      <c r="C17" s="372">
        <v>1072529.7419</v>
      </c>
      <c r="D17" s="372">
        <v>9850281.1023000013</v>
      </c>
      <c r="E17" s="372">
        <v>433819.76559999987</v>
      </c>
      <c r="F17" s="372">
        <v>0</v>
      </c>
      <c r="G17" s="372">
        <v>0</v>
      </c>
      <c r="H17" s="371">
        <f t="shared" si="0"/>
        <v>10488991.078600002</v>
      </c>
    </row>
    <row r="18" spans="1:8">
      <c r="A18" s="372">
        <v>12</v>
      </c>
      <c r="B18" s="387" t="s">
        <v>412</v>
      </c>
      <c r="C18" s="372">
        <v>6834003.1452000001</v>
      </c>
      <c r="D18" s="372">
        <v>81493431.69430007</v>
      </c>
      <c r="E18" s="372">
        <v>2859615.4461000022</v>
      </c>
      <c r="F18" s="372">
        <v>0</v>
      </c>
      <c r="G18" s="372">
        <v>0</v>
      </c>
      <c r="H18" s="371">
        <f t="shared" si="0"/>
        <v>85467819.393400073</v>
      </c>
    </row>
    <row r="19" spans="1:8">
      <c r="A19" s="372">
        <v>13</v>
      </c>
      <c r="B19" s="387" t="s">
        <v>413</v>
      </c>
      <c r="C19" s="372">
        <v>1580060.1427999996</v>
      </c>
      <c r="D19" s="372">
        <v>22844769.375699993</v>
      </c>
      <c r="E19" s="372">
        <v>532548.52209999959</v>
      </c>
      <c r="F19" s="372">
        <v>0</v>
      </c>
      <c r="G19" s="372">
        <v>0</v>
      </c>
      <c r="H19" s="371">
        <f t="shared" si="0"/>
        <v>23892280.996399995</v>
      </c>
    </row>
    <row r="20" spans="1:8">
      <c r="A20" s="372">
        <v>14</v>
      </c>
      <c r="B20" s="387" t="s">
        <v>414</v>
      </c>
      <c r="C20" s="372">
        <v>8326692.2997000003</v>
      </c>
      <c r="D20" s="372">
        <v>148529998.54119989</v>
      </c>
      <c r="E20" s="372">
        <v>2749821.2738999953</v>
      </c>
      <c r="F20" s="372">
        <v>0</v>
      </c>
      <c r="G20" s="372">
        <v>0</v>
      </c>
      <c r="H20" s="371">
        <f t="shared" si="0"/>
        <v>154106869.56699988</v>
      </c>
    </row>
    <row r="21" spans="1:8">
      <c r="A21" s="372">
        <v>15</v>
      </c>
      <c r="B21" s="387" t="s">
        <v>415</v>
      </c>
      <c r="C21" s="372">
        <v>286016.05180000002</v>
      </c>
      <c r="D21" s="372">
        <v>56451913.022799991</v>
      </c>
      <c r="E21" s="372">
        <v>862438.93430000008</v>
      </c>
      <c r="F21" s="372">
        <v>0</v>
      </c>
      <c r="G21" s="372">
        <v>0</v>
      </c>
      <c r="H21" s="371">
        <f t="shared" si="0"/>
        <v>55875490.140299991</v>
      </c>
    </row>
    <row r="22" spans="1:8">
      <c r="A22" s="372">
        <v>16</v>
      </c>
      <c r="B22" s="387" t="s">
        <v>416</v>
      </c>
      <c r="C22" s="372">
        <v>0</v>
      </c>
      <c r="D22" s="372">
        <v>231246.25150000001</v>
      </c>
      <c r="E22" s="372">
        <v>1286.9277</v>
      </c>
      <c r="F22" s="372">
        <v>0</v>
      </c>
      <c r="G22" s="372">
        <v>0</v>
      </c>
      <c r="H22" s="371">
        <f t="shared" si="0"/>
        <v>229959.32380000001</v>
      </c>
    </row>
    <row r="23" spans="1:8">
      <c r="A23" s="372">
        <v>17</v>
      </c>
      <c r="B23" s="387" t="s">
        <v>494</v>
      </c>
      <c r="C23" s="372">
        <v>13194</v>
      </c>
      <c r="D23" s="372">
        <v>2372760.4347999999</v>
      </c>
      <c r="E23" s="372">
        <v>41688.249700000015</v>
      </c>
      <c r="F23" s="372">
        <v>0</v>
      </c>
      <c r="G23" s="372">
        <v>0</v>
      </c>
      <c r="H23" s="371">
        <f t="shared" si="0"/>
        <v>2344266.1850999999</v>
      </c>
    </row>
    <row r="24" spans="1:8">
      <c r="A24" s="372">
        <v>18</v>
      </c>
      <c r="B24" s="387" t="s">
        <v>417</v>
      </c>
      <c r="C24" s="372">
        <v>0</v>
      </c>
      <c r="D24" s="372">
        <v>5185939.6314999992</v>
      </c>
      <c r="E24" s="372">
        <v>20969.309600000001</v>
      </c>
      <c r="F24" s="372">
        <v>0</v>
      </c>
      <c r="G24" s="372">
        <v>0</v>
      </c>
      <c r="H24" s="371">
        <f t="shared" si="0"/>
        <v>5164970.3218999989</v>
      </c>
    </row>
    <row r="25" spans="1:8">
      <c r="A25" s="372">
        <v>19</v>
      </c>
      <c r="B25" s="387" t="s">
        <v>418</v>
      </c>
      <c r="C25" s="372">
        <v>108317.59340000001</v>
      </c>
      <c r="D25" s="372">
        <v>3876688.5155999996</v>
      </c>
      <c r="E25" s="372">
        <v>94418.020699999994</v>
      </c>
      <c r="F25" s="372">
        <v>0</v>
      </c>
      <c r="G25" s="372">
        <v>0</v>
      </c>
      <c r="H25" s="371">
        <f t="shared" si="0"/>
        <v>3890588.0882999999</v>
      </c>
    </row>
    <row r="26" spans="1:8">
      <c r="A26" s="372">
        <v>20</v>
      </c>
      <c r="B26" s="387" t="s">
        <v>493</v>
      </c>
      <c r="C26" s="372">
        <v>515459.50380000001</v>
      </c>
      <c r="D26" s="372">
        <v>39459494.483699985</v>
      </c>
      <c r="E26" s="372">
        <v>423872.39499999967</v>
      </c>
      <c r="F26" s="372">
        <v>0</v>
      </c>
      <c r="G26" s="372">
        <v>0</v>
      </c>
      <c r="H26" s="371">
        <f t="shared" si="0"/>
        <v>39551081.592499979</v>
      </c>
    </row>
    <row r="27" spans="1:8">
      <c r="A27" s="372">
        <v>21</v>
      </c>
      <c r="B27" s="387" t="s">
        <v>419</v>
      </c>
      <c r="C27" s="372">
        <v>252125.08</v>
      </c>
      <c r="D27" s="372">
        <v>1987923.1617000001</v>
      </c>
      <c r="E27" s="372">
        <v>103593.06289999999</v>
      </c>
      <c r="F27" s="372">
        <v>0</v>
      </c>
      <c r="G27" s="372">
        <v>0</v>
      </c>
      <c r="H27" s="371">
        <f t="shared" si="0"/>
        <v>2136455.1788000003</v>
      </c>
    </row>
    <row r="28" spans="1:8">
      <c r="A28" s="372">
        <v>22</v>
      </c>
      <c r="B28" s="387" t="s">
        <v>420</v>
      </c>
      <c r="C28" s="372">
        <v>479111.62410000002</v>
      </c>
      <c r="D28" s="372">
        <v>1498855.4180000001</v>
      </c>
      <c r="E28" s="372">
        <v>17983.263600000002</v>
      </c>
      <c r="F28" s="372">
        <v>0</v>
      </c>
      <c r="G28" s="372">
        <v>0</v>
      </c>
      <c r="H28" s="371">
        <f t="shared" si="0"/>
        <v>1959983.7785000002</v>
      </c>
    </row>
    <row r="29" spans="1:8">
      <c r="A29" s="372">
        <v>23</v>
      </c>
      <c r="B29" s="387" t="s">
        <v>421</v>
      </c>
      <c r="C29" s="372">
        <v>11825739.349900007</v>
      </c>
      <c r="D29" s="372">
        <v>237572320.49139845</v>
      </c>
      <c r="E29" s="372">
        <v>6509684.7143000206</v>
      </c>
      <c r="F29" s="372">
        <v>0</v>
      </c>
      <c r="G29" s="372">
        <v>0</v>
      </c>
      <c r="H29" s="371">
        <f t="shared" si="0"/>
        <v>242888375.12699845</v>
      </c>
    </row>
    <row r="30" spans="1:8">
      <c r="A30" s="372">
        <v>24</v>
      </c>
      <c r="B30" s="387" t="s">
        <v>492</v>
      </c>
      <c r="C30" s="372">
        <v>10991339.849200001</v>
      </c>
      <c r="D30" s="372">
        <v>151899224.64529958</v>
      </c>
      <c r="E30" s="372">
        <v>5455721.3386999983</v>
      </c>
      <c r="F30" s="372">
        <v>0</v>
      </c>
      <c r="G30" s="372">
        <v>0</v>
      </c>
      <c r="H30" s="371">
        <f t="shared" si="0"/>
        <v>157434843.1557996</v>
      </c>
    </row>
    <row r="31" spans="1:8">
      <c r="A31" s="372">
        <v>25</v>
      </c>
      <c r="B31" s="387" t="s">
        <v>422</v>
      </c>
      <c r="C31" s="372">
        <v>3016732.7921999996</v>
      </c>
      <c r="D31" s="372">
        <v>80156150.625100002</v>
      </c>
      <c r="E31" s="372">
        <v>1910694.9423999984</v>
      </c>
      <c r="F31" s="372">
        <v>0</v>
      </c>
      <c r="G31" s="372">
        <v>0</v>
      </c>
      <c r="H31" s="371">
        <f t="shared" si="0"/>
        <v>81262188.474900007</v>
      </c>
    </row>
    <row r="32" spans="1:8">
      <c r="A32" s="372">
        <v>26</v>
      </c>
      <c r="B32" s="387" t="s">
        <v>489</v>
      </c>
      <c r="C32" s="372">
        <v>4989620.0253999988</v>
      </c>
      <c r="D32" s="372">
        <v>40839672.91059991</v>
      </c>
      <c r="E32" s="372">
        <v>3965266.8587999879</v>
      </c>
      <c r="F32" s="372">
        <v>0</v>
      </c>
      <c r="G32" s="372">
        <v>1957521.113877682</v>
      </c>
      <c r="H32" s="371">
        <f t="shared" si="0"/>
        <v>41864026.077199921</v>
      </c>
    </row>
    <row r="33" spans="1:8">
      <c r="A33" s="372">
        <v>27</v>
      </c>
      <c r="B33" s="372" t="s">
        <v>423</v>
      </c>
      <c r="C33" s="372">
        <v>42471367.136322178</v>
      </c>
      <c r="D33" s="372">
        <v>204128708.84524921</v>
      </c>
      <c r="E33" s="372">
        <v>0</v>
      </c>
      <c r="F33" s="372">
        <v>0</v>
      </c>
      <c r="G33" s="372">
        <v>0</v>
      </c>
      <c r="H33" s="371">
        <f t="shared" si="0"/>
        <v>246600075.98157138</v>
      </c>
    </row>
    <row r="34" spans="1:8">
      <c r="A34" s="372">
        <v>28</v>
      </c>
      <c r="B34" s="376" t="s">
        <v>64</v>
      </c>
      <c r="C34" s="376">
        <f>SUM(C7:C33)</f>
        <v>118787255.84772217</v>
      </c>
      <c r="D34" s="376">
        <f>SUM(D7:D33)</f>
        <v>2194357147.3939466</v>
      </c>
      <c r="E34" s="376">
        <f>SUM(E7:E33)</f>
        <v>35220481.273499519</v>
      </c>
      <c r="F34" s="376">
        <f>SUM(F7:F33)</f>
        <v>0</v>
      </c>
      <c r="G34" s="376">
        <f>SUM(G7:G33)</f>
        <v>1957521.113877682</v>
      </c>
      <c r="H34" s="371">
        <f t="shared" si="0"/>
        <v>2277923921.9681692</v>
      </c>
    </row>
    <row r="36" spans="1:8">
      <c r="B36" s="386"/>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6" bestFit="1" customWidth="1"/>
    <col min="2" max="2" width="108" style="286" bestFit="1" customWidth="1"/>
    <col min="3" max="3" width="35.5546875" style="286" customWidth="1"/>
    <col min="4" max="4" width="38.44140625" style="286" customWidth="1"/>
    <col min="5" max="16384" width="9.109375" style="286"/>
  </cols>
  <sheetData>
    <row r="1" spans="1:4" ht="13.8">
      <c r="A1" s="284" t="s">
        <v>30</v>
      </c>
      <c r="B1" s="369" t="str">
        <f>Info!C2</f>
        <v>Terabank</v>
      </c>
    </row>
    <row r="2" spans="1:4">
      <c r="A2" s="284" t="s">
        <v>31</v>
      </c>
      <c r="B2" s="368">
        <f>'1. key ratios'!B2</f>
        <v>46022</v>
      </c>
    </row>
    <row r="3" spans="1:4">
      <c r="A3" s="285" t="s">
        <v>424</v>
      </c>
    </row>
    <row r="5" spans="1:4">
      <c r="A5" s="644" t="s">
        <v>638</v>
      </c>
      <c r="B5" s="644"/>
      <c r="C5" s="367" t="s">
        <v>441</v>
      </c>
      <c r="D5" s="367" t="s">
        <v>482</v>
      </c>
    </row>
    <row r="6" spans="1:4">
      <c r="A6" s="395">
        <v>1</v>
      </c>
      <c r="B6" s="388" t="s">
        <v>637</v>
      </c>
      <c r="C6" s="390">
        <v>34924700.403000012</v>
      </c>
      <c r="D6" s="390">
        <v>0</v>
      </c>
    </row>
    <row r="7" spans="1:4">
      <c r="A7" s="392">
        <v>2</v>
      </c>
      <c r="B7" s="388" t="s">
        <v>636</v>
      </c>
      <c r="C7" s="390">
        <v>39756997.529079139</v>
      </c>
      <c r="D7" s="390">
        <v>0</v>
      </c>
    </row>
    <row r="8" spans="1:4">
      <c r="A8" s="394">
        <v>2.1</v>
      </c>
      <c r="B8" s="393" t="s">
        <v>497</v>
      </c>
      <c r="C8" s="390">
        <v>2056231.4552000016</v>
      </c>
      <c r="D8" s="390">
        <v>0</v>
      </c>
    </row>
    <row r="9" spans="1:4">
      <c r="A9" s="394">
        <v>2.2000000000000002</v>
      </c>
      <c r="B9" s="393" t="s">
        <v>495</v>
      </c>
      <c r="C9" s="390">
        <v>37700766.073879138</v>
      </c>
      <c r="D9" s="390">
        <v>0</v>
      </c>
    </row>
    <row r="10" spans="1:4">
      <c r="A10" s="395">
        <v>3</v>
      </c>
      <c r="B10" s="388" t="s">
        <v>635</v>
      </c>
      <c r="C10" s="390">
        <v>39630155.136033379</v>
      </c>
      <c r="D10" s="390">
        <v>0</v>
      </c>
    </row>
    <row r="11" spans="1:4">
      <c r="A11" s="394">
        <v>3.1</v>
      </c>
      <c r="B11" s="393" t="s">
        <v>426</v>
      </c>
      <c r="C11" s="390">
        <v>1948232.5438776826</v>
      </c>
      <c r="D11" s="390">
        <v>0</v>
      </c>
    </row>
    <row r="12" spans="1:4">
      <c r="A12" s="394">
        <v>3.2</v>
      </c>
      <c r="B12" s="393" t="s">
        <v>634</v>
      </c>
      <c r="C12" s="390">
        <v>3767634.560206993</v>
      </c>
      <c r="D12" s="390">
        <v>0</v>
      </c>
    </row>
    <row r="13" spans="1:4">
      <c r="A13" s="394">
        <v>3.3</v>
      </c>
      <c r="B13" s="393" t="s">
        <v>496</v>
      </c>
      <c r="C13" s="390">
        <v>33914288.031948701</v>
      </c>
      <c r="D13" s="390">
        <v>0</v>
      </c>
    </row>
    <row r="14" spans="1:4">
      <c r="A14" s="392">
        <v>4</v>
      </c>
      <c r="B14" s="391" t="s">
        <v>633</v>
      </c>
      <c r="C14" s="390">
        <v>-26127.853276999995</v>
      </c>
      <c r="D14" s="390">
        <v>0</v>
      </c>
    </row>
    <row r="15" spans="1:4">
      <c r="A15" s="389">
        <v>5</v>
      </c>
      <c r="B15" s="388" t="s">
        <v>632</v>
      </c>
      <c r="C15" s="360">
        <f>C6+C7-C10+C14</f>
        <v>35025414.942768775</v>
      </c>
      <c r="D15" s="360">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286" bestFit="1" customWidth="1"/>
    <col min="2" max="2" width="128.88671875" style="286" bestFit="1" customWidth="1"/>
    <col min="3" max="3" width="37" style="286" customWidth="1"/>
    <col min="4" max="4" width="50.5546875" style="286" customWidth="1"/>
    <col min="5" max="16384" width="9.109375" style="286"/>
  </cols>
  <sheetData>
    <row r="1" spans="1:4" ht="13.8">
      <c r="A1" s="284" t="s">
        <v>30</v>
      </c>
      <c r="B1" s="369" t="str">
        <f>Info!C2</f>
        <v>Terabank</v>
      </c>
    </row>
    <row r="2" spans="1:4">
      <c r="A2" s="284" t="s">
        <v>31</v>
      </c>
      <c r="B2" s="368">
        <f>'1. key ratios'!B2</f>
        <v>46022</v>
      </c>
    </row>
    <row r="3" spans="1:4">
      <c r="A3" s="285" t="s">
        <v>428</v>
      </c>
    </row>
    <row r="4" spans="1:4">
      <c r="A4" s="285"/>
    </row>
    <row r="5" spans="1:4" ht="15" customHeight="1">
      <c r="A5" s="645" t="s">
        <v>498</v>
      </c>
      <c r="B5" s="646"/>
      <c r="C5" s="649" t="s">
        <v>429</v>
      </c>
      <c r="D5" s="649" t="s">
        <v>430</v>
      </c>
    </row>
    <row r="6" spans="1:4">
      <c r="A6" s="647"/>
      <c r="B6" s="648"/>
      <c r="C6" s="649"/>
      <c r="D6" s="649"/>
    </row>
    <row r="7" spans="1:4">
      <c r="A7" s="360">
        <v>1</v>
      </c>
      <c r="B7" s="360" t="s">
        <v>425</v>
      </c>
      <c r="C7" s="390">
        <v>82116368.84740001</v>
      </c>
      <c r="D7" s="396"/>
    </row>
    <row r="8" spans="1:4">
      <c r="A8" s="390">
        <v>2</v>
      </c>
      <c r="B8" s="390" t="s">
        <v>431</v>
      </c>
      <c r="C8" s="390">
        <v>11671767.985148989</v>
      </c>
      <c r="D8" s="396"/>
    </row>
    <row r="9" spans="1:4">
      <c r="A9" s="390">
        <v>3</v>
      </c>
      <c r="B9" s="399" t="s">
        <v>641</v>
      </c>
      <c r="C9" s="390">
        <v>0.28726199999999702</v>
      </c>
      <c r="D9" s="396"/>
    </row>
    <row r="10" spans="1:4">
      <c r="A10" s="390">
        <v>4</v>
      </c>
      <c r="B10" s="390" t="s">
        <v>432</v>
      </c>
      <c r="C10" s="390">
        <v>17071476.87841101</v>
      </c>
      <c r="D10" s="396"/>
    </row>
    <row r="11" spans="1:4">
      <c r="A11" s="390">
        <v>5</v>
      </c>
      <c r="B11" s="398" t="s">
        <v>640</v>
      </c>
      <c r="C11" s="390">
        <v>10497467.346839437</v>
      </c>
      <c r="D11" s="396"/>
    </row>
    <row r="12" spans="1:4">
      <c r="A12" s="390">
        <v>6</v>
      </c>
      <c r="B12" s="398" t="s">
        <v>433</v>
      </c>
      <c r="C12" s="390">
        <v>5036500.0877850605</v>
      </c>
      <c r="D12" s="396"/>
    </row>
    <row r="13" spans="1:4">
      <c r="A13" s="390">
        <v>7</v>
      </c>
      <c r="B13" s="398" t="s">
        <v>436</v>
      </c>
      <c r="C13" s="390">
        <v>1446211.3553540001</v>
      </c>
      <c r="D13" s="396"/>
    </row>
    <row r="14" spans="1:4">
      <c r="A14" s="390">
        <v>8</v>
      </c>
      <c r="B14" s="398" t="s">
        <v>434</v>
      </c>
      <c r="C14" s="390">
        <v>0</v>
      </c>
      <c r="D14" s="390"/>
    </row>
    <row r="15" spans="1:4">
      <c r="A15" s="390">
        <v>9</v>
      </c>
      <c r="B15" s="398" t="s">
        <v>435</v>
      </c>
      <c r="C15" s="390">
        <v>0</v>
      </c>
      <c r="D15" s="390"/>
    </row>
    <row r="16" spans="1:4">
      <c r="A16" s="390">
        <v>10</v>
      </c>
      <c r="B16" s="398" t="s">
        <v>437</v>
      </c>
      <c r="C16" s="390">
        <v>0</v>
      </c>
      <c r="D16" s="390"/>
    </row>
    <row r="17" spans="1:4">
      <c r="A17" s="390">
        <v>11</v>
      </c>
      <c r="B17" s="398" t="s">
        <v>639</v>
      </c>
      <c r="C17" s="390">
        <v>91298.088432498946</v>
      </c>
      <c r="D17" s="396"/>
    </row>
    <row r="18" spans="1:4">
      <c r="A18" s="360">
        <v>12</v>
      </c>
      <c r="B18" s="397" t="s">
        <v>427</v>
      </c>
      <c r="C18" s="360">
        <f>C7+C8+C9-C10</f>
        <v>76716660.241399989</v>
      </c>
      <c r="D18" s="396"/>
    </row>
    <row r="21" spans="1:4">
      <c r="B21" s="284"/>
    </row>
    <row r="22" spans="1:4">
      <c r="B22" s="284"/>
    </row>
    <row r="23" spans="1:4">
      <c r="B23" s="28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83" bestFit="1" customWidth="1"/>
    <col min="2" max="2" width="63.88671875" style="383" customWidth="1"/>
    <col min="3" max="3" width="15.5546875" style="383" customWidth="1"/>
    <col min="4" max="18" width="22.33203125" style="383" customWidth="1"/>
    <col min="19" max="19" width="23.33203125" style="383" bestFit="1" customWidth="1"/>
    <col min="20" max="26" width="22.33203125" style="383" customWidth="1"/>
    <col min="27" max="27" width="23.33203125" style="383" bestFit="1" customWidth="1"/>
    <col min="28" max="28" width="20" style="383" customWidth="1"/>
    <col min="29" max="16384" width="9.109375" style="383"/>
  </cols>
  <sheetData>
    <row r="1" spans="1:28" ht="13.8">
      <c r="A1" s="284" t="s">
        <v>30</v>
      </c>
      <c r="B1" s="369" t="str">
        <f>Info!C2</f>
        <v>Terabank</v>
      </c>
    </row>
    <row r="2" spans="1:28">
      <c r="A2" s="284" t="s">
        <v>31</v>
      </c>
      <c r="B2" s="368">
        <f>'1. key ratios'!B2</f>
        <v>46022</v>
      </c>
      <c r="C2" s="384"/>
    </row>
    <row r="3" spans="1:28">
      <c r="A3" s="285" t="s">
        <v>438</v>
      </c>
    </row>
    <row r="5" spans="1:28" ht="15" customHeight="1">
      <c r="A5" s="651" t="s">
        <v>653</v>
      </c>
      <c r="B5" s="652"/>
      <c r="C5" s="657" t="s">
        <v>439</v>
      </c>
      <c r="D5" s="658"/>
      <c r="E5" s="658"/>
      <c r="F5" s="658"/>
      <c r="G5" s="658"/>
      <c r="H5" s="658"/>
      <c r="I5" s="658"/>
      <c r="J5" s="658"/>
      <c r="K5" s="658"/>
      <c r="L5" s="658"/>
      <c r="M5" s="658"/>
      <c r="N5" s="658"/>
      <c r="O5" s="658"/>
      <c r="P5" s="658"/>
      <c r="Q5" s="658"/>
      <c r="R5" s="658"/>
      <c r="S5" s="658"/>
      <c r="T5" s="408"/>
      <c r="U5" s="408"/>
      <c r="V5" s="408"/>
      <c r="W5" s="408"/>
      <c r="X5" s="408"/>
      <c r="Y5" s="408"/>
      <c r="Z5" s="408"/>
      <c r="AA5" s="407"/>
      <c r="AB5" s="402"/>
    </row>
    <row r="6" spans="1:28" ht="12" customHeight="1">
      <c r="A6" s="653"/>
      <c r="B6" s="654"/>
      <c r="C6" s="659" t="s">
        <v>64</v>
      </c>
      <c r="D6" s="661" t="s">
        <v>652</v>
      </c>
      <c r="E6" s="661"/>
      <c r="F6" s="661"/>
      <c r="G6" s="661"/>
      <c r="H6" s="661" t="s">
        <v>651</v>
      </c>
      <c r="I6" s="661"/>
      <c r="J6" s="661"/>
      <c r="K6" s="661"/>
      <c r="L6" s="405"/>
      <c r="M6" s="662" t="s">
        <v>650</v>
      </c>
      <c r="N6" s="662"/>
      <c r="O6" s="662"/>
      <c r="P6" s="662"/>
      <c r="Q6" s="662"/>
      <c r="R6" s="662"/>
      <c r="S6" s="642"/>
      <c r="T6" s="406"/>
      <c r="U6" s="650" t="s">
        <v>649</v>
      </c>
      <c r="V6" s="650"/>
      <c r="W6" s="650"/>
      <c r="X6" s="650"/>
      <c r="Y6" s="650"/>
      <c r="Z6" s="650"/>
      <c r="AA6" s="643"/>
      <c r="AB6" s="405"/>
    </row>
    <row r="7" spans="1:28" ht="24">
      <c r="A7" s="655"/>
      <c r="B7" s="656"/>
      <c r="C7" s="660"/>
      <c r="D7" s="404"/>
      <c r="E7" s="380" t="s">
        <v>440</v>
      </c>
      <c r="F7" s="380" t="s">
        <v>647</v>
      </c>
      <c r="G7" s="382" t="s">
        <v>648</v>
      </c>
      <c r="H7" s="384"/>
      <c r="I7" s="380" t="s">
        <v>440</v>
      </c>
      <c r="J7" s="380" t="s">
        <v>647</v>
      </c>
      <c r="K7" s="382" t="s">
        <v>648</v>
      </c>
      <c r="L7" s="403"/>
      <c r="M7" s="380" t="s">
        <v>440</v>
      </c>
      <c r="N7" s="380" t="s">
        <v>647</v>
      </c>
      <c r="O7" s="380" t="s">
        <v>646</v>
      </c>
      <c r="P7" s="380" t="s">
        <v>645</v>
      </c>
      <c r="Q7" s="380" t="s">
        <v>644</v>
      </c>
      <c r="R7" s="380" t="s">
        <v>643</v>
      </c>
      <c r="S7" s="380" t="s">
        <v>642</v>
      </c>
      <c r="T7" s="403"/>
      <c r="U7" s="380" t="s">
        <v>440</v>
      </c>
      <c r="V7" s="380" t="s">
        <v>647</v>
      </c>
      <c r="W7" s="380" t="s">
        <v>646</v>
      </c>
      <c r="X7" s="380" t="s">
        <v>645</v>
      </c>
      <c r="Y7" s="380" t="s">
        <v>644</v>
      </c>
      <c r="Z7" s="380" t="s">
        <v>643</v>
      </c>
      <c r="AA7" s="380" t="s">
        <v>642</v>
      </c>
      <c r="AB7" s="402"/>
    </row>
    <row r="8" spans="1:28">
      <c r="A8" s="401">
        <v>1</v>
      </c>
      <c r="B8" s="376" t="s">
        <v>441</v>
      </c>
      <c r="C8" s="376">
        <v>1679972985.4000983</v>
      </c>
      <c r="D8" s="376">
        <v>1528706221.4980993</v>
      </c>
      <c r="E8" s="376">
        <v>34434274.182800002</v>
      </c>
      <c r="F8" s="376">
        <v>0</v>
      </c>
      <c r="G8" s="376">
        <v>0</v>
      </c>
      <c r="H8" s="376">
        <v>74950875.190599978</v>
      </c>
      <c r="I8" s="376">
        <v>5255272.4716000007</v>
      </c>
      <c r="J8" s="376">
        <v>9214260.3115000017</v>
      </c>
      <c r="K8" s="376">
        <v>0</v>
      </c>
      <c r="L8" s="376">
        <v>76315888.711400017</v>
      </c>
      <c r="M8" s="376">
        <v>3505504.4043000001</v>
      </c>
      <c r="N8" s="376">
        <v>3758541.6412999993</v>
      </c>
      <c r="O8" s="376">
        <v>10992743.977399999</v>
      </c>
      <c r="P8" s="376">
        <v>20944570.399699993</v>
      </c>
      <c r="Q8" s="376">
        <v>10838285.379699998</v>
      </c>
      <c r="R8" s="376">
        <v>4793164.1394000007</v>
      </c>
      <c r="S8" s="376">
        <v>0</v>
      </c>
      <c r="T8" s="372"/>
      <c r="U8" s="372">
        <v>0</v>
      </c>
      <c r="V8" s="372">
        <v>0</v>
      </c>
      <c r="W8" s="372">
        <v>0</v>
      </c>
      <c r="X8" s="372">
        <v>0</v>
      </c>
      <c r="Y8" s="372">
        <v>0</v>
      </c>
      <c r="Z8" s="372">
        <v>0</v>
      </c>
      <c r="AA8" s="372">
        <v>0</v>
      </c>
    </row>
    <row r="9" spans="1:28">
      <c r="A9" s="372">
        <v>1.1000000000000001</v>
      </c>
      <c r="B9" s="392" t="s">
        <v>442</v>
      </c>
      <c r="C9" s="372">
        <v>0</v>
      </c>
      <c r="D9" s="372">
        <v>0</v>
      </c>
      <c r="E9" s="372">
        <v>0</v>
      </c>
      <c r="F9" s="372">
        <v>0</v>
      </c>
      <c r="G9" s="372">
        <v>0</v>
      </c>
      <c r="H9" s="372">
        <v>0</v>
      </c>
      <c r="I9" s="372">
        <v>0</v>
      </c>
      <c r="J9" s="372">
        <v>0</v>
      </c>
      <c r="K9" s="372">
        <v>0</v>
      </c>
      <c r="L9" s="372">
        <v>0</v>
      </c>
      <c r="M9" s="372">
        <v>0</v>
      </c>
      <c r="N9" s="372">
        <v>0</v>
      </c>
      <c r="O9" s="372">
        <v>0</v>
      </c>
      <c r="P9" s="372">
        <v>0</v>
      </c>
      <c r="Q9" s="372">
        <v>0</v>
      </c>
      <c r="R9" s="372">
        <v>0</v>
      </c>
      <c r="S9" s="372">
        <v>0</v>
      </c>
      <c r="T9" s="372"/>
      <c r="U9" s="372">
        <v>0</v>
      </c>
      <c r="V9" s="372">
        <v>0</v>
      </c>
      <c r="W9" s="372">
        <v>0</v>
      </c>
      <c r="X9" s="372">
        <v>0</v>
      </c>
      <c r="Y9" s="372">
        <v>0</v>
      </c>
      <c r="Z9" s="372">
        <v>0</v>
      </c>
      <c r="AA9" s="372">
        <v>0</v>
      </c>
    </row>
    <row r="10" spans="1:28">
      <c r="A10" s="372">
        <v>1.2</v>
      </c>
      <c r="B10" s="392" t="s">
        <v>443</v>
      </c>
      <c r="C10" s="372">
        <v>0</v>
      </c>
      <c r="D10" s="372">
        <v>0</v>
      </c>
      <c r="E10" s="372">
        <v>0</v>
      </c>
      <c r="F10" s="372">
        <v>0</v>
      </c>
      <c r="G10" s="372">
        <v>0</v>
      </c>
      <c r="H10" s="372">
        <v>0</v>
      </c>
      <c r="I10" s="372">
        <v>0</v>
      </c>
      <c r="J10" s="372">
        <v>0</v>
      </c>
      <c r="K10" s="372">
        <v>0</v>
      </c>
      <c r="L10" s="372">
        <v>0</v>
      </c>
      <c r="M10" s="372">
        <v>0</v>
      </c>
      <c r="N10" s="372">
        <v>0</v>
      </c>
      <c r="O10" s="372">
        <v>0</v>
      </c>
      <c r="P10" s="372">
        <v>0</v>
      </c>
      <c r="Q10" s="372">
        <v>0</v>
      </c>
      <c r="R10" s="372">
        <v>0</v>
      </c>
      <c r="S10" s="372">
        <v>0</v>
      </c>
      <c r="T10" s="372"/>
      <c r="U10" s="372">
        <v>0</v>
      </c>
      <c r="V10" s="372">
        <v>0</v>
      </c>
      <c r="W10" s="372">
        <v>0</v>
      </c>
      <c r="X10" s="372">
        <v>0</v>
      </c>
      <c r="Y10" s="372">
        <v>0</v>
      </c>
      <c r="Z10" s="372">
        <v>0</v>
      </c>
      <c r="AA10" s="372">
        <v>0</v>
      </c>
    </row>
    <row r="11" spans="1:28">
      <c r="A11" s="372">
        <v>1.3</v>
      </c>
      <c r="B11" s="392" t="s">
        <v>444</v>
      </c>
      <c r="C11" s="372">
        <v>0</v>
      </c>
      <c r="D11" s="372">
        <v>0</v>
      </c>
      <c r="E11" s="372">
        <v>0</v>
      </c>
      <c r="F11" s="372">
        <v>0</v>
      </c>
      <c r="G11" s="372">
        <v>0</v>
      </c>
      <c r="H11" s="372">
        <v>0</v>
      </c>
      <c r="I11" s="372">
        <v>0</v>
      </c>
      <c r="J11" s="372">
        <v>0</v>
      </c>
      <c r="K11" s="372">
        <v>0</v>
      </c>
      <c r="L11" s="372">
        <v>0</v>
      </c>
      <c r="M11" s="372">
        <v>0</v>
      </c>
      <c r="N11" s="372">
        <v>0</v>
      </c>
      <c r="O11" s="372">
        <v>0</v>
      </c>
      <c r="P11" s="372">
        <v>0</v>
      </c>
      <c r="Q11" s="372">
        <v>0</v>
      </c>
      <c r="R11" s="372">
        <v>0</v>
      </c>
      <c r="S11" s="372">
        <v>0</v>
      </c>
      <c r="T11" s="372"/>
      <c r="U11" s="372">
        <v>0</v>
      </c>
      <c r="V11" s="372">
        <v>0</v>
      </c>
      <c r="W11" s="372">
        <v>0</v>
      </c>
      <c r="X11" s="372">
        <v>0</v>
      </c>
      <c r="Y11" s="372">
        <v>0</v>
      </c>
      <c r="Z11" s="372">
        <v>0</v>
      </c>
      <c r="AA11" s="372">
        <v>0</v>
      </c>
    </row>
    <row r="12" spans="1:28">
      <c r="A12" s="372">
        <v>1.4</v>
      </c>
      <c r="B12" s="392" t="s">
        <v>445</v>
      </c>
      <c r="C12" s="372">
        <v>67582461.266200006</v>
      </c>
      <c r="D12" s="372">
        <v>66064662.686500013</v>
      </c>
      <c r="E12" s="372">
        <v>0</v>
      </c>
      <c r="F12" s="372">
        <v>0</v>
      </c>
      <c r="G12" s="372">
        <v>0</v>
      </c>
      <c r="H12" s="372">
        <v>660673.1997</v>
      </c>
      <c r="I12" s="372">
        <v>0</v>
      </c>
      <c r="J12" s="372">
        <v>0</v>
      </c>
      <c r="K12" s="372">
        <v>0</v>
      </c>
      <c r="L12" s="372">
        <v>857125.38</v>
      </c>
      <c r="M12" s="372">
        <v>0</v>
      </c>
      <c r="N12" s="372">
        <v>0</v>
      </c>
      <c r="O12" s="372">
        <v>0</v>
      </c>
      <c r="P12" s="372">
        <v>821775.41</v>
      </c>
      <c r="Q12" s="372">
        <v>0</v>
      </c>
      <c r="R12" s="372">
        <v>0</v>
      </c>
      <c r="S12" s="372">
        <v>0</v>
      </c>
      <c r="T12" s="372"/>
      <c r="U12" s="372">
        <v>0</v>
      </c>
      <c r="V12" s="372">
        <v>0</v>
      </c>
      <c r="W12" s="372">
        <v>0</v>
      </c>
      <c r="X12" s="372">
        <v>0</v>
      </c>
      <c r="Y12" s="372">
        <v>0</v>
      </c>
      <c r="Z12" s="372">
        <v>0</v>
      </c>
      <c r="AA12" s="372">
        <v>0</v>
      </c>
    </row>
    <row r="13" spans="1:28">
      <c r="A13" s="372">
        <v>1.5</v>
      </c>
      <c r="B13" s="392" t="s">
        <v>446</v>
      </c>
      <c r="C13" s="372">
        <v>738409954.10769963</v>
      </c>
      <c r="D13" s="372">
        <v>660801628.85100043</v>
      </c>
      <c r="E13" s="372">
        <v>17446174.357900001</v>
      </c>
      <c r="F13" s="372">
        <v>0</v>
      </c>
      <c r="G13" s="372">
        <v>0</v>
      </c>
      <c r="H13" s="372">
        <v>43957826.17589999</v>
      </c>
      <c r="I13" s="372">
        <v>2766753.287</v>
      </c>
      <c r="J13" s="372">
        <v>3810368.1232000003</v>
      </c>
      <c r="K13" s="372">
        <v>0</v>
      </c>
      <c r="L13" s="372">
        <v>33650499.080800004</v>
      </c>
      <c r="M13" s="372">
        <v>1151743.2732000002</v>
      </c>
      <c r="N13" s="372">
        <v>177383.58999999997</v>
      </c>
      <c r="O13" s="372">
        <v>5528977.9575999985</v>
      </c>
      <c r="P13" s="372">
        <v>10209369.513799999</v>
      </c>
      <c r="Q13" s="372">
        <v>5764125.1009999998</v>
      </c>
      <c r="R13" s="372">
        <v>2120064.1101000002</v>
      </c>
      <c r="S13" s="372">
        <v>0</v>
      </c>
      <c r="T13" s="372"/>
      <c r="U13" s="372">
        <v>0</v>
      </c>
      <c r="V13" s="372">
        <v>0</v>
      </c>
      <c r="W13" s="372">
        <v>0</v>
      </c>
      <c r="X13" s="372">
        <v>0</v>
      </c>
      <c r="Y13" s="372">
        <v>0</v>
      </c>
      <c r="Z13" s="372">
        <v>0</v>
      </c>
      <c r="AA13" s="372">
        <v>0</v>
      </c>
    </row>
    <row r="14" spans="1:28">
      <c r="A14" s="372">
        <v>1.6</v>
      </c>
      <c r="B14" s="392" t="s">
        <v>447</v>
      </c>
      <c r="C14" s="372">
        <v>873980570.02619851</v>
      </c>
      <c r="D14" s="372">
        <v>801839929.96059883</v>
      </c>
      <c r="E14" s="372">
        <v>16988099.824900001</v>
      </c>
      <c r="F14" s="372">
        <v>0</v>
      </c>
      <c r="G14" s="372">
        <v>0</v>
      </c>
      <c r="H14" s="372">
        <v>30332375.814999998</v>
      </c>
      <c r="I14" s="372">
        <v>2488519.1846000007</v>
      </c>
      <c r="J14" s="372">
        <v>5403892.1883000014</v>
      </c>
      <c r="K14" s="372">
        <v>0</v>
      </c>
      <c r="L14" s="372">
        <v>41808264.25060001</v>
      </c>
      <c r="M14" s="372">
        <v>2353761.1310999999</v>
      </c>
      <c r="N14" s="372">
        <v>3581158.0512999995</v>
      </c>
      <c r="O14" s="372">
        <v>5463766.0198000008</v>
      </c>
      <c r="P14" s="372">
        <v>9913425.4758999944</v>
      </c>
      <c r="Q14" s="372">
        <v>5074160.2786999987</v>
      </c>
      <c r="R14" s="372">
        <v>2673100.0293000005</v>
      </c>
      <c r="S14" s="372">
        <v>0</v>
      </c>
      <c r="T14" s="372"/>
      <c r="U14" s="372">
        <v>0</v>
      </c>
      <c r="V14" s="372">
        <v>0</v>
      </c>
      <c r="W14" s="372">
        <v>0</v>
      </c>
      <c r="X14" s="372">
        <v>0</v>
      </c>
      <c r="Y14" s="372">
        <v>0</v>
      </c>
      <c r="Z14" s="372">
        <v>0</v>
      </c>
      <c r="AA14" s="372">
        <v>0</v>
      </c>
    </row>
    <row r="15" spans="1:28">
      <c r="A15" s="401">
        <v>2</v>
      </c>
      <c r="B15" s="376" t="s">
        <v>448</v>
      </c>
      <c r="C15" s="376">
        <v>186655643.72</v>
      </c>
      <c r="D15" s="376">
        <v>186655643.72</v>
      </c>
      <c r="E15" s="376">
        <v>0</v>
      </c>
      <c r="F15" s="376">
        <v>0</v>
      </c>
      <c r="G15" s="376">
        <v>0</v>
      </c>
      <c r="H15" s="376">
        <v>0</v>
      </c>
      <c r="I15" s="376">
        <v>0</v>
      </c>
      <c r="J15" s="376">
        <v>0</v>
      </c>
      <c r="K15" s="376">
        <v>0</v>
      </c>
      <c r="L15" s="376">
        <v>0</v>
      </c>
      <c r="M15" s="376">
        <v>0</v>
      </c>
      <c r="N15" s="376">
        <v>0</v>
      </c>
      <c r="O15" s="376">
        <v>0</v>
      </c>
      <c r="P15" s="376">
        <v>0</v>
      </c>
      <c r="Q15" s="376">
        <v>0</v>
      </c>
      <c r="R15" s="376">
        <v>0</v>
      </c>
      <c r="S15" s="376">
        <v>0</v>
      </c>
      <c r="T15" s="372"/>
      <c r="U15" s="372">
        <v>0</v>
      </c>
      <c r="V15" s="372">
        <v>0</v>
      </c>
      <c r="W15" s="372">
        <v>0</v>
      </c>
      <c r="X15" s="372">
        <v>0</v>
      </c>
      <c r="Y15" s="372">
        <v>0</v>
      </c>
      <c r="Z15" s="372">
        <v>0</v>
      </c>
      <c r="AA15" s="372">
        <v>0</v>
      </c>
    </row>
    <row r="16" spans="1:28">
      <c r="A16" s="372">
        <v>2.1</v>
      </c>
      <c r="B16" s="392" t="s">
        <v>442</v>
      </c>
      <c r="C16" s="372">
        <v>0</v>
      </c>
      <c r="D16" s="372">
        <v>0</v>
      </c>
      <c r="E16" s="372">
        <v>0</v>
      </c>
      <c r="F16" s="372">
        <v>0</v>
      </c>
      <c r="G16" s="372">
        <v>0</v>
      </c>
      <c r="H16" s="372">
        <v>0</v>
      </c>
      <c r="I16" s="372">
        <v>0</v>
      </c>
      <c r="J16" s="372">
        <v>0</v>
      </c>
      <c r="K16" s="372">
        <v>0</v>
      </c>
      <c r="L16" s="372">
        <v>0</v>
      </c>
      <c r="M16" s="372">
        <v>0</v>
      </c>
      <c r="N16" s="372">
        <v>0</v>
      </c>
      <c r="O16" s="372">
        <v>0</v>
      </c>
      <c r="P16" s="372">
        <v>0</v>
      </c>
      <c r="Q16" s="372">
        <v>0</v>
      </c>
      <c r="R16" s="372">
        <v>0</v>
      </c>
      <c r="S16" s="372">
        <v>0</v>
      </c>
      <c r="T16" s="372"/>
      <c r="U16" s="372">
        <v>0</v>
      </c>
      <c r="V16" s="372">
        <v>0</v>
      </c>
      <c r="W16" s="372">
        <v>0</v>
      </c>
      <c r="X16" s="372">
        <v>0</v>
      </c>
      <c r="Y16" s="372">
        <v>0</v>
      </c>
      <c r="Z16" s="372">
        <v>0</v>
      </c>
      <c r="AA16" s="372">
        <v>0</v>
      </c>
    </row>
    <row r="17" spans="1:27">
      <c r="A17" s="372">
        <v>2.2000000000000002</v>
      </c>
      <c r="B17" s="392" t="s">
        <v>443</v>
      </c>
      <c r="C17" s="372">
        <v>67944997.810000002</v>
      </c>
      <c r="D17" s="372">
        <v>67944997.810000002</v>
      </c>
      <c r="E17" s="372">
        <v>0</v>
      </c>
      <c r="F17" s="372">
        <v>0</v>
      </c>
      <c r="G17" s="372">
        <v>0</v>
      </c>
      <c r="H17" s="372">
        <v>0</v>
      </c>
      <c r="I17" s="372">
        <v>0</v>
      </c>
      <c r="J17" s="372">
        <v>0</v>
      </c>
      <c r="K17" s="372">
        <v>0</v>
      </c>
      <c r="L17" s="372">
        <v>0</v>
      </c>
      <c r="M17" s="372">
        <v>0</v>
      </c>
      <c r="N17" s="372">
        <v>0</v>
      </c>
      <c r="O17" s="372">
        <v>0</v>
      </c>
      <c r="P17" s="372">
        <v>0</v>
      </c>
      <c r="Q17" s="372">
        <v>0</v>
      </c>
      <c r="R17" s="372">
        <v>0</v>
      </c>
      <c r="S17" s="372">
        <v>0</v>
      </c>
      <c r="T17" s="372"/>
      <c r="U17" s="372">
        <v>0</v>
      </c>
      <c r="V17" s="372">
        <v>0</v>
      </c>
      <c r="W17" s="372">
        <v>0</v>
      </c>
      <c r="X17" s="372">
        <v>0</v>
      </c>
      <c r="Y17" s="372">
        <v>0</v>
      </c>
      <c r="Z17" s="372">
        <v>0</v>
      </c>
      <c r="AA17" s="372">
        <v>0</v>
      </c>
    </row>
    <row r="18" spans="1:27">
      <c r="A18" s="372">
        <v>2.2999999999999998</v>
      </c>
      <c r="B18" s="392" t="s">
        <v>444</v>
      </c>
      <c r="C18" s="372">
        <v>92671072.070000008</v>
      </c>
      <c r="D18" s="372">
        <v>92671072.070000008</v>
      </c>
      <c r="E18" s="372">
        <v>0</v>
      </c>
      <c r="F18" s="372">
        <v>0</v>
      </c>
      <c r="G18" s="372">
        <v>0</v>
      </c>
      <c r="H18" s="372">
        <v>0</v>
      </c>
      <c r="I18" s="372">
        <v>0</v>
      </c>
      <c r="J18" s="372">
        <v>0</v>
      </c>
      <c r="K18" s="372">
        <v>0</v>
      </c>
      <c r="L18" s="372">
        <v>0</v>
      </c>
      <c r="M18" s="372">
        <v>0</v>
      </c>
      <c r="N18" s="372">
        <v>0</v>
      </c>
      <c r="O18" s="372">
        <v>0</v>
      </c>
      <c r="P18" s="372">
        <v>0</v>
      </c>
      <c r="Q18" s="372">
        <v>0</v>
      </c>
      <c r="R18" s="372">
        <v>0</v>
      </c>
      <c r="S18" s="372">
        <v>0</v>
      </c>
      <c r="T18" s="372"/>
      <c r="U18" s="372">
        <v>0</v>
      </c>
      <c r="V18" s="372">
        <v>0</v>
      </c>
      <c r="W18" s="372">
        <v>0</v>
      </c>
      <c r="X18" s="372">
        <v>0</v>
      </c>
      <c r="Y18" s="372">
        <v>0</v>
      </c>
      <c r="Z18" s="372">
        <v>0</v>
      </c>
      <c r="AA18" s="372">
        <v>0</v>
      </c>
    </row>
    <row r="19" spans="1:27">
      <c r="A19" s="372">
        <v>2.4</v>
      </c>
      <c r="B19" s="392" t="s">
        <v>445</v>
      </c>
      <c r="C19" s="372">
        <v>26039573.84</v>
      </c>
      <c r="D19" s="372">
        <v>26039573.84</v>
      </c>
      <c r="E19" s="372">
        <v>0</v>
      </c>
      <c r="F19" s="372">
        <v>0</v>
      </c>
      <c r="G19" s="372">
        <v>0</v>
      </c>
      <c r="H19" s="372">
        <v>0</v>
      </c>
      <c r="I19" s="372">
        <v>0</v>
      </c>
      <c r="J19" s="372">
        <v>0</v>
      </c>
      <c r="K19" s="372">
        <v>0</v>
      </c>
      <c r="L19" s="372">
        <v>0</v>
      </c>
      <c r="M19" s="372">
        <v>0</v>
      </c>
      <c r="N19" s="372">
        <v>0</v>
      </c>
      <c r="O19" s="372">
        <v>0</v>
      </c>
      <c r="P19" s="372">
        <v>0</v>
      </c>
      <c r="Q19" s="372">
        <v>0</v>
      </c>
      <c r="R19" s="372">
        <v>0</v>
      </c>
      <c r="S19" s="372">
        <v>0</v>
      </c>
      <c r="T19" s="372"/>
      <c r="U19" s="372">
        <v>0</v>
      </c>
      <c r="V19" s="372">
        <v>0</v>
      </c>
      <c r="W19" s="372">
        <v>0</v>
      </c>
      <c r="X19" s="372">
        <v>0</v>
      </c>
      <c r="Y19" s="372">
        <v>0</v>
      </c>
      <c r="Z19" s="372">
        <v>0</v>
      </c>
      <c r="AA19" s="372">
        <v>0</v>
      </c>
    </row>
    <row r="20" spans="1:27">
      <c r="A20" s="372">
        <v>2.5</v>
      </c>
      <c r="B20" s="392" t="s">
        <v>446</v>
      </c>
      <c r="C20" s="372">
        <v>0</v>
      </c>
      <c r="D20" s="372">
        <v>0</v>
      </c>
      <c r="E20" s="372">
        <v>0</v>
      </c>
      <c r="F20" s="372">
        <v>0</v>
      </c>
      <c r="G20" s="372">
        <v>0</v>
      </c>
      <c r="H20" s="372">
        <v>0</v>
      </c>
      <c r="I20" s="372">
        <v>0</v>
      </c>
      <c r="J20" s="372">
        <v>0</v>
      </c>
      <c r="K20" s="372">
        <v>0</v>
      </c>
      <c r="L20" s="372">
        <v>0</v>
      </c>
      <c r="M20" s="372">
        <v>0</v>
      </c>
      <c r="N20" s="372">
        <v>0</v>
      </c>
      <c r="O20" s="372">
        <v>0</v>
      </c>
      <c r="P20" s="372">
        <v>0</v>
      </c>
      <c r="Q20" s="372">
        <v>0</v>
      </c>
      <c r="R20" s="372">
        <v>0</v>
      </c>
      <c r="S20" s="372">
        <v>0</v>
      </c>
      <c r="T20" s="372"/>
      <c r="U20" s="372">
        <v>0</v>
      </c>
      <c r="V20" s="372">
        <v>0</v>
      </c>
      <c r="W20" s="372">
        <v>0</v>
      </c>
      <c r="X20" s="372">
        <v>0</v>
      </c>
      <c r="Y20" s="372">
        <v>0</v>
      </c>
      <c r="Z20" s="372">
        <v>0</v>
      </c>
      <c r="AA20" s="372">
        <v>0</v>
      </c>
    </row>
    <row r="21" spans="1:27">
      <c r="A21" s="372">
        <v>2.6</v>
      </c>
      <c r="B21" s="392" t="s">
        <v>447</v>
      </c>
      <c r="C21" s="372">
        <v>0</v>
      </c>
      <c r="D21" s="372">
        <v>0</v>
      </c>
      <c r="E21" s="372">
        <v>0</v>
      </c>
      <c r="F21" s="372">
        <v>0</v>
      </c>
      <c r="G21" s="372">
        <v>0</v>
      </c>
      <c r="H21" s="372">
        <v>0</v>
      </c>
      <c r="I21" s="372">
        <v>0</v>
      </c>
      <c r="J21" s="372">
        <v>0</v>
      </c>
      <c r="K21" s="372">
        <v>0</v>
      </c>
      <c r="L21" s="372">
        <v>0</v>
      </c>
      <c r="M21" s="372">
        <v>0</v>
      </c>
      <c r="N21" s="372">
        <v>0</v>
      </c>
      <c r="O21" s="372">
        <v>0</v>
      </c>
      <c r="P21" s="372">
        <v>0</v>
      </c>
      <c r="Q21" s="372">
        <v>0</v>
      </c>
      <c r="R21" s="372">
        <v>0</v>
      </c>
      <c r="S21" s="372">
        <v>0</v>
      </c>
      <c r="T21" s="372"/>
      <c r="U21" s="372">
        <v>0</v>
      </c>
      <c r="V21" s="372">
        <v>0</v>
      </c>
      <c r="W21" s="372">
        <v>0</v>
      </c>
      <c r="X21" s="372">
        <v>0</v>
      </c>
      <c r="Y21" s="372">
        <v>0</v>
      </c>
      <c r="Z21" s="372">
        <v>0</v>
      </c>
      <c r="AA21" s="372">
        <v>0</v>
      </c>
    </row>
    <row r="22" spans="1:27">
      <c r="A22" s="401">
        <v>3</v>
      </c>
      <c r="B22" s="376" t="s">
        <v>488</v>
      </c>
      <c r="C22" s="376">
        <v>49360468.221400015</v>
      </c>
      <c r="D22" s="376">
        <v>48960468.221400015</v>
      </c>
      <c r="E22" s="400"/>
      <c r="F22" s="400"/>
      <c r="G22" s="400"/>
      <c r="H22" s="376">
        <v>0</v>
      </c>
      <c r="I22" s="400"/>
      <c r="J22" s="400"/>
      <c r="K22" s="400"/>
      <c r="L22" s="376">
        <v>400000</v>
      </c>
      <c r="M22" s="400"/>
      <c r="N22" s="400"/>
      <c r="O22" s="400"/>
      <c r="P22" s="400"/>
      <c r="Q22" s="400"/>
      <c r="R22" s="400"/>
      <c r="S22" s="400"/>
      <c r="T22" s="376"/>
      <c r="U22" s="400"/>
      <c r="V22" s="400"/>
      <c r="W22" s="400"/>
      <c r="X22" s="400"/>
      <c r="Y22" s="400"/>
      <c r="Z22" s="400"/>
      <c r="AA22" s="400"/>
    </row>
    <row r="23" spans="1:27">
      <c r="A23" s="372">
        <v>3.1</v>
      </c>
      <c r="B23" s="392" t="s">
        <v>442</v>
      </c>
      <c r="C23" s="376">
        <v>0</v>
      </c>
      <c r="D23" s="376">
        <v>0</v>
      </c>
      <c r="E23" s="400"/>
      <c r="F23" s="400"/>
      <c r="G23" s="400"/>
      <c r="H23" s="376">
        <v>0</v>
      </c>
      <c r="I23" s="400"/>
      <c r="J23" s="400"/>
      <c r="K23" s="400"/>
      <c r="L23" s="376">
        <v>0</v>
      </c>
      <c r="M23" s="400"/>
      <c r="N23" s="400"/>
      <c r="O23" s="400"/>
      <c r="P23" s="400"/>
      <c r="Q23" s="400"/>
      <c r="R23" s="400"/>
      <c r="S23" s="400"/>
      <c r="T23" s="376"/>
      <c r="U23" s="400"/>
      <c r="V23" s="400"/>
      <c r="W23" s="400"/>
      <c r="X23" s="400"/>
      <c r="Y23" s="400"/>
      <c r="Z23" s="400"/>
      <c r="AA23" s="400"/>
    </row>
    <row r="24" spans="1:27">
      <c r="A24" s="372">
        <v>3.2</v>
      </c>
      <c r="B24" s="392" t="s">
        <v>443</v>
      </c>
      <c r="C24" s="376">
        <v>0</v>
      </c>
      <c r="D24" s="376">
        <v>0</v>
      </c>
      <c r="E24" s="400"/>
      <c r="F24" s="400"/>
      <c r="G24" s="400"/>
      <c r="H24" s="376">
        <v>0</v>
      </c>
      <c r="I24" s="400"/>
      <c r="J24" s="400"/>
      <c r="K24" s="400"/>
      <c r="L24" s="376">
        <v>0</v>
      </c>
      <c r="M24" s="400"/>
      <c r="N24" s="400"/>
      <c r="O24" s="400"/>
      <c r="P24" s="400"/>
      <c r="Q24" s="400"/>
      <c r="R24" s="400"/>
      <c r="S24" s="400"/>
      <c r="T24" s="376"/>
      <c r="U24" s="400"/>
      <c r="V24" s="400"/>
      <c r="W24" s="400"/>
      <c r="X24" s="400"/>
      <c r="Y24" s="400"/>
      <c r="Z24" s="400"/>
      <c r="AA24" s="400"/>
    </row>
    <row r="25" spans="1:27">
      <c r="A25" s="372">
        <v>3.3</v>
      </c>
      <c r="B25" s="392" t="s">
        <v>444</v>
      </c>
      <c r="C25" s="376">
        <v>0</v>
      </c>
      <c r="D25" s="376">
        <v>0</v>
      </c>
      <c r="E25" s="400"/>
      <c r="F25" s="400"/>
      <c r="G25" s="400"/>
      <c r="H25" s="376">
        <v>0</v>
      </c>
      <c r="I25" s="400"/>
      <c r="J25" s="400"/>
      <c r="K25" s="400"/>
      <c r="L25" s="376">
        <v>0</v>
      </c>
      <c r="M25" s="400"/>
      <c r="N25" s="400"/>
      <c r="O25" s="400"/>
      <c r="P25" s="400"/>
      <c r="Q25" s="400"/>
      <c r="R25" s="400"/>
      <c r="S25" s="400"/>
      <c r="T25" s="376"/>
      <c r="U25" s="400"/>
      <c r="V25" s="400"/>
      <c r="W25" s="400"/>
      <c r="X25" s="400"/>
      <c r="Y25" s="400"/>
      <c r="Z25" s="400"/>
      <c r="AA25" s="400"/>
    </row>
    <row r="26" spans="1:27">
      <c r="A26" s="372">
        <v>3.4</v>
      </c>
      <c r="B26" s="392" t="s">
        <v>445</v>
      </c>
      <c r="C26" s="376">
        <v>70000</v>
      </c>
      <c r="D26" s="376">
        <v>70000</v>
      </c>
      <c r="E26" s="400"/>
      <c r="F26" s="400"/>
      <c r="G26" s="400"/>
      <c r="H26" s="376">
        <v>0</v>
      </c>
      <c r="I26" s="400"/>
      <c r="J26" s="400"/>
      <c r="K26" s="400"/>
      <c r="L26" s="376">
        <v>0</v>
      </c>
      <c r="M26" s="400"/>
      <c r="N26" s="400"/>
      <c r="O26" s="400"/>
      <c r="P26" s="400"/>
      <c r="Q26" s="400"/>
      <c r="R26" s="400"/>
      <c r="S26" s="400"/>
      <c r="T26" s="376"/>
      <c r="U26" s="400"/>
      <c r="V26" s="400"/>
      <c r="W26" s="400"/>
      <c r="X26" s="400"/>
      <c r="Y26" s="400"/>
      <c r="Z26" s="400"/>
      <c r="AA26" s="400"/>
    </row>
    <row r="27" spans="1:27">
      <c r="A27" s="372">
        <v>3.5</v>
      </c>
      <c r="B27" s="392" t="s">
        <v>446</v>
      </c>
      <c r="C27" s="376">
        <v>49290468.221400015</v>
      </c>
      <c r="D27" s="376">
        <v>48890468.221400015</v>
      </c>
      <c r="E27" s="400"/>
      <c r="F27" s="400"/>
      <c r="G27" s="400"/>
      <c r="H27" s="376">
        <v>0</v>
      </c>
      <c r="I27" s="400"/>
      <c r="J27" s="400"/>
      <c r="K27" s="400"/>
      <c r="L27" s="376">
        <v>400000</v>
      </c>
      <c r="M27" s="400"/>
      <c r="N27" s="400"/>
      <c r="O27" s="400"/>
      <c r="P27" s="400"/>
      <c r="Q27" s="400"/>
      <c r="R27" s="400"/>
      <c r="S27" s="400"/>
      <c r="T27" s="376"/>
      <c r="U27" s="400"/>
      <c r="V27" s="400"/>
      <c r="W27" s="400"/>
      <c r="X27" s="400"/>
      <c r="Y27" s="400"/>
      <c r="Z27" s="400"/>
      <c r="AA27" s="400"/>
    </row>
    <row r="28" spans="1:27">
      <c r="A28" s="372">
        <v>3.6</v>
      </c>
      <c r="B28" s="392" t="s">
        <v>447</v>
      </c>
      <c r="C28" s="376">
        <v>0</v>
      </c>
      <c r="D28" s="376">
        <v>0</v>
      </c>
      <c r="E28" s="400"/>
      <c r="F28" s="400"/>
      <c r="G28" s="400"/>
      <c r="H28" s="376">
        <v>0</v>
      </c>
      <c r="I28" s="400"/>
      <c r="J28" s="400"/>
      <c r="K28" s="400"/>
      <c r="L28" s="376">
        <v>0</v>
      </c>
      <c r="M28" s="400"/>
      <c r="N28" s="400"/>
      <c r="O28" s="400"/>
      <c r="P28" s="400"/>
      <c r="Q28" s="400"/>
      <c r="R28" s="400"/>
      <c r="S28" s="400"/>
      <c r="T28" s="376"/>
      <c r="U28" s="400"/>
      <c r="V28" s="400"/>
      <c r="W28" s="400"/>
      <c r="X28" s="400"/>
      <c r="Y28" s="400"/>
      <c r="Z28" s="400"/>
      <c r="AA28" s="400"/>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383" bestFit="1" customWidth="1"/>
    <col min="2" max="2" width="90.33203125" style="383" bestFit="1" customWidth="1"/>
    <col min="3" max="3" width="20.109375" style="383" customWidth="1"/>
    <col min="4" max="4" width="22.33203125" style="383" customWidth="1"/>
    <col min="5" max="7" width="17.109375" style="383" customWidth="1"/>
    <col min="8" max="8" width="22.33203125" style="383" customWidth="1"/>
    <col min="9" max="10" width="17.109375" style="383" customWidth="1"/>
    <col min="11" max="27" width="22.33203125" style="383" customWidth="1"/>
    <col min="28" max="16384" width="9.109375" style="383"/>
  </cols>
  <sheetData>
    <row r="1" spans="1:27" ht="13.8">
      <c r="A1" s="284" t="s">
        <v>30</v>
      </c>
      <c r="B1" s="369" t="str">
        <f>Info!C2</f>
        <v>Terabank</v>
      </c>
    </row>
    <row r="2" spans="1:27">
      <c r="A2" s="284" t="s">
        <v>31</v>
      </c>
      <c r="B2" s="368">
        <f>'1. key ratios'!B2</f>
        <v>46022</v>
      </c>
    </row>
    <row r="3" spans="1:27">
      <c r="A3" s="285" t="s">
        <v>450</v>
      </c>
      <c r="C3" s="385"/>
    </row>
    <row r="4" spans="1:27" ht="12.6" thickBot="1">
      <c r="A4" s="285"/>
      <c r="B4" s="385"/>
      <c r="C4" s="385"/>
    </row>
    <row r="5" spans="1:27" ht="13.5" customHeight="1">
      <c r="A5" s="663" t="s">
        <v>656</v>
      </c>
      <c r="B5" s="664"/>
      <c r="C5" s="672" t="s">
        <v>655</v>
      </c>
      <c r="D5" s="673"/>
      <c r="E5" s="673"/>
      <c r="F5" s="673"/>
      <c r="G5" s="673"/>
      <c r="H5" s="673"/>
      <c r="I5" s="673"/>
      <c r="J5" s="673"/>
      <c r="K5" s="673"/>
      <c r="L5" s="673"/>
      <c r="M5" s="673"/>
      <c r="N5" s="673"/>
      <c r="O5" s="673"/>
      <c r="P5" s="673"/>
      <c r="Q5" s="673"/>
      <c r="R5" s="673"/>
      <c r="S5" s="674"/>
      <c r="T5" s="408"/>
      <c r="U5" s="408"/>
      <c r="V5" s="408"/>
      <c r="W5" s="408"/>
      <c r="X5" s="408"/>
      <c r="Y5" s="408"/>
      <c r="Z5" s="408"/>
      <c r="AA5" s="407"/>
    </row>
    <row r="6" spans="1:27" ht="12" customHeight="1">
      <c r="A6" s="665"/>
      <c r="B6" s="666"/>
      <c r="C6" s="669" t="s">
        <v>64</v>
      </c>
      <c r="D6" s="661" t="s">
        <v>652</v>
      </c>
      <c r="E6" s="661"/>
      <c r="F6" s="661"/>
      <c r="G6" s="661"/>
      <c r="H6" s="661" t="s">
        <v>651</v>
      </c>
      <c r="I6" s="661"/>
      <c r="J6" s="661"/>
      <c r="K6" s="661"/>
      <c r="L6" s="405"/>
      <c r="M6" s="662" t="s">
        <v>650</v>
      </c>
      <c r="N6" s="662"/>
      <c r="O6" s="662"/>
      <c r="P6" s="662"/>
      <c r="Q6" s="662"/>
      <c r="R6" s="662"/>
      <c r="S6" s="671"/>
      <c r="T6" s="408"/>
      <c r="U6" s="650" t="s">
        <v>649</v>
      </c>
      <c r="V6" s="650"/>
      <c r="W6" s="650"/>
      <c r="X6" s="650"/>
      <c r="Y6" s="650"/>
      <c r="Z6" s="650"/>
      <c r="AA6" s="643"/>
    </row>
    <row r="7" spans="1:27" ht="24">
      <c r="A7" s="667"/>
      <c r="B7" s="668"/>
      <c r="C7" s="670"/>
      <c r="D7" s="404"/>
      <c r="E7" s="380" t="s">
        <v>440</v>
      </c>
      <c r="F7" s="380" t="s">
        <v>647</v>
      </c>
      <c r="G7" s="382" t="s">
        <v>648</v>
      </c>
      <c r="H7" s="384"/>
      <c r="I7" s="380" t="s">
        <v>440</v>
      </c>
      <c r="J7" s="380" t="s">
        <v>647</v>
      </c>
      <c r="K7" s="382" t="s">
        <v>648</v>
      </c>
      <c r="L7" s="403"/>
      <c r="M7" s="380" t="s">
        <v>440</v>
      </c>
      <c r="N7" s="380" t="s">
        <v>647</v>
      </c>
      <c r="O7" s="380" t="s">
        <v>646</v>
      </c>
      <c r="P7" s="380" t="s">
        <v>645</v>
      </c>
      <c r="Q7" s="380" t="s">
        <v>644</v>
      </c>
      <c r="R7" s="380" t="s">
        <v>643</v>
      </c>
      <c r="S7" s="439" t="s">
        <v>642</v>
      </c>
      <c r="T7" s="438"/>
      <c r="U7" s="380" t="s">
        <v>440</v>
      </c>
      <c r="V7" s="380" t="s">
        <v>647</v>
      </c>
      <c r="W7" s="380" t="s">
        <v>646</v>
      </c>
      <c r="X7" s="380" t="s">
        <v>645</v>
      </c>
      <c r="Y7" s="380" t="s">
        <v>644</v>
      </c>
      <c r="Z7" s="380" t="s">
        <v>643</v>
      </c>
      <c r="AA7" s="380" t="s">
        <v>642</v>
      </c>
    </row>
    <row r="8" spans="1:27">
      <c r="A8" s="437">
        <v>1</v>
      </c>
      <c r="B8" s="436" t="s">
        <v>441</v>
      </c>
      <c r="C8" s="435">
        <v>1679972985.4001288</v>
      </c>
      <c r="D8" s="372">
        <v>1528706221.4981222</v>
      </c>
      <c r="E8" s="372">
        <v>34434274.182800017</v>
      </c>
      <c r="F8" s="372">
        <v>0</v>
      </c>
      <c r="G8" s="372">
        <v>0</v>
      </c>
      <c r="H8" s="372">
        <v>74950875.190600067</v>
      </c>
      <c r="I8" s="372">
        <v>5255272.4716000007</v>
      </c>
      <c r="J8" s="372">
        <v>9214260.3115000017</v>
      </c>
      <c r="K8" s="372">
        <v>0</v>
      </c>
      <c r="L8" s="372">
        <v>76315888.711400107</v>
      </c>
      <c r="M8" s="372">
        <v>3505504.4042999991</v>
      </c>
      <c r="N8" s="372">
        <v>3758541.6412999993</v>
      </c>
      <c r="O8" s="372">
        <v>10992743.977399994</v>
      </c>
      <c r="P8" s="372">
        <v>20944570.399700001</v>
      </c>
      <c r="Q8" s="372">
        <v>10838285.379699998</v>
      </c>
      <c r="R8" s="372">
        <v>4793164.1394000007</v>
      </c>
      <c r="S8" s="372">
        <v>0</v>
      </c>
      <c r="T8" s="415"/>
      <c r="U8" s="372"/>
      <c r="V8" s="372"/>
      <c r="W8" s="372"/>
      <c r="X8" s="372"/>
      <c r="Y8" s="372"/>
      <c r="Z8" s="372"/>
      <c r="AA8" s="414"/>
    </row>
    <row r="9" spans="1:27">
      <c r="A9" s="428">
        <v>1.1000000000000001</v>
      </c>
      <c r="B9" s="434" t="s">
        <v>451</v>
      </c>
      <c r="C9" s="435">
        <v>1586954180.5239182</v>
      </c>
      <c r="D9" s="372">
        <v>1440912132.414315</v>
      </c>
      <c r="E9" s="372">
        <v>1440912132.414315</v>
      </c>
      <c r="F9" s="372">
        <v>0</v>
      </c>
      <c r="G9" s="372">
        <v>0</v>
      </c>
      <c r="H9" s="372">
        <v>73658018.953600034</v>
      </c>
      <c r="I9" s="372">
        <v>65025383.622100025</v>
      </c>
      <c r="J9" s="372">
        <v>8632635.3315000013</v>
      </c>
      <c r="K9" s="372">
        <v>0</v>
      </c>
      <c r="L9" s="372">
        <v>72384029.156000093</v>
      </c>
      <c r="M9" s="372">
        <v>23967587.264700007</v>
      </c>
      <c r="N9" s="372">
        <v>3619264.0612999997</v>
      </c>
      <c r="O9" s="372">
        <v>9991055.6911999919</v>
      </c>
      <c r="P9" s="372">
        <v>19261659.549699988</v>
      </c>
      <c r="Q9" s="372">
        <v>10766418.209699998</v>
      </c>
      <c r="R9" s="372">
        <v>4778044.3794000009</v>
      </c>
      <c r="S9" s="372">
        <v>0</v>
      </c>
      <c r="T9" s="415"/>
      <c r="U9" s="372"/>
      <c r="V9" s="372"/>
      <c r="W9" s="372"/>
      <c r="X9" s="372"/>
      <c r="Y9" s="372"/>
      <c r="Z9" s="372"/>
      <c r="AA9" s="414"/>
    </row>
    <row r="10" spans="1:27">
      <c r="A10" s="432" t="s">
        <v>14</v>
      </c>
      <c r="B10" s="433" t="s">
        <v>452</v>
      </c>
      <c r="C10" s="435">
        <v>1428426414.147115</v>
      </c>
      <c r="D10" s="372">
        <v>1299081384.5204086</v>
      </c>
      <c r="E10" s="372">
        <v>1299081384.5204086</v>
      </c>
      <c r="F10" s="372">
        <v>0</v>
      </c>
      <c r="G10" s="372">
        <v>0</v>
      </c>
      <c r="H10" s="372">
        <v>70014436.839800015</v>
      </c>
      <c r="I10" s="372">
        <v>62233481.928300001</v>
      </c>
      <c r="J10" s="372">
        <v>7780954.9115000023</v>
      </c>
      <c r="K10" s="372">
        <v>0</v>
      </c>
      <c r="L10" s="372">
        <v>59330592.786899984</v>
      </c>
      <c r="M10" s="372">
        <v>21797320.018100008</v>
      </c>
      <c r="N10" s="372">
        <v>3368142.0153000001</v>
      </c>
      <c r="O10" s="372">
        <v>9049972.6611999981</v>
      </c>
      <c r="P10" s="372">
        <v>14576357.329299999</v>
      </c>
      <c r="Q10" s="372">
        <v>6155049.185899999</v>
      </c>
      <c r="R10" s="372">
        <v>4383751.5771000003</v>
      </c>
      <c r="S10" s="372">
        <v>0</v>
      </c>
      <c r="T10" s="415"/>
      <c r="U10" s="372"/>
      <c r="V10" s="372"/>
      <c r="W10" s="372"/>
      <c r="X10" s="372"/>
      <c r="Y10" s="372"/>
      <c r="Z10" s="372"/>
      <c r="AA10" s="414"/>
    </row>
    <row r="11" spans="1:27">
      <c r="A11" s="430" t="s">
        <v>453</v>
      </c>
      <c r="B11" s="431" t="s">
        <v>454</v>
      </c>
      <c r="C11" s="435">
        <v>816167794.23429799</v>
      </c>
      <c r="D11" s="372">
        <v>745522445.95389903</v>
      </c>
      <c r="E11" s="372">
        <v>745522445.95389903</v>
      </c>
      <c r="F11" s="372">
        <v>0</v>
      </c>
      <c r="G11" s="372">
        <v>0</v>
      </c>
      <c r="H11" s="372">
        <v>31664610.396599997</v>
      </c>
      <c r="I11" s="372">
        <v>28683116.874799997</v>
      </c>
      <c r="J11" s="372">
        <v>2981493.5218000002</v>
      </c>
      <c r="K11" s="372">
        <v>0</v>
      </c>
      <c r="L11" s="372">
        <v>38980737.883800007</v>
      </c>
      <c r="M11" s="372">
        <v>17614075.744600009</v>
      </c>
      <c r="N11" s="372">
        <v>2212923.5573999998</v>
      </c>
      <c r="O11" s="372">
        <v>5779074.1643999992</v>
      </c>
      <c r="P11" s="372">
        <v>0</v>
      </c>
      <c r="Q11" s="372">
        <v>0</v>
      </c>
      <c r="R11" s="372">
        <v>0</v>
      </c>
      <c r="S11" s="372">
        <v>0</v>
      </c>
      <c r="T11" s="415"/>
      <c r="U11" s="372"/>
      <c r="V11" s="372"/>
      <c r="W11" s="372"/>
      <c r="X11" s="372"/>
      <c r="Y11" s="372"/>
      <c r="Z11" s="372"/>
      <c r="AA11" s="414"/>
    </row>
    <row r="12" spans="1:27">
      <c r="A12" s="430" t="s">
        <v>455</v>
      </c>
      <c r="B12" s="431" t="s">
        <v>456</v>
      </c>
      <c r="C12" s="435">
        <v>225415279.32099992</v>
      </c>
      <c r="D12" s="372">
        <v>213137800.80359989</v>
      </c>
      <c r="E12" s="372">
        <v>213137800.80359989</v>
      </c>
      <c r="F12" s="372">
        <v>0</v>
      </c>
      <c r="G12" s="372">
        <v>0</v>
      </c>
      <c r="H12" s="372">
        <v>7196050.5675999997</v>
      </c>
      <c r="I12" s="372">
        <v>5494095.2443999993</v>
      </c>
      <c r="J12" s="372">
        <v>1701955.3232</v>
      </c>
      <c r="K12" s="372">
        <v>0</v>
      </c>
      <c r="L12" s="372">
        <v>5081427.9497999996</v>
      </c>
      <c r="M12" s="372">
        <v>1234697.7965000002</v>
      </c>
      <c r="N12" s="372">
        <v>619992.11789999995</v>
      </c>
      <c r="O12" s="372">
        <v>256631.84450000001</v>
      </c>
      <c r="P12" s="372">
        <v>0</v>
      </c>
      <c r="Q12" s="372">
        <v>0</v>
      </c>
      <c r="R12" s="372">
        <v>0</v>
      </c>
      <c r="S12" s="372">
        <v>0</v>
      </c>
      <c r="T12" s="415"/>
      <c r="U12" s="372"/>
      <c r="V12" s="372"/>
      <c r="W12" s="372"/>
      <c r="X12" s="372"/>
      <c r="Y12" s="372"/>
      <c r="Z12" s="372"/>
      <c r="AA12" s="414"/>
    </row>
    <row r="13" spans="1:27">
      <c r="A13" s="430" t="s">
        <v>457</v>
      </c>
      <c r="B13" s="431" t="s">
        <v>458</v>
      </c>
      <c r="C13" s="435">
        <v>160291680.7112</v>
      </c>
      <c r="D13" s="372">
        <v>136786936.26280007</v>
      </c>
      <c r="E13" s="372">
        <v>136786936.26280007</v>
      </c>
      <c r="F13" s="372">
        <v>0</v>
      </c>
      <c r="G13" s="372">
        <v>0</v>
      </c>
      <c r="H13" s="372">
        <v>19041683.911499999</v>
      </c>
      <c r="I13" s="372">
        <v>17018473.681499999</v>
      </c>
      <c r="J13" s="372">
        <v>2023210.23</v>
      </c>
      <c r="K13" s="372">
        <v>0</v>
      </c>
      <c r="L13" s="372">
        <v>4463060.5369000006</v>
      </c>
      <c r="M13" s="372">
        <v>807040.32</v>
      </c>
      <c r="N13" s="372">
        <v>211522.09</v>
      </c>
      <c r="O13" s="372">
        <v>293366.15999999997</v>
      </c>
      <c r="P13" s="372">
        <v>0</v>
      </c>
      <c r="Q13" s="372">
        <v>0</v>
      </c>
      <c r="R13" s="372">
        <v>0</v>
      </c>
      <c r="S13" s="372">
        <v>0</v>
      </c>
      <c r="T13" s="415"/>
      <c r="U13" s="372"/>
      <c r="V13" s="372"/>
      <c r="W13" s="372"/>
      <c r="X13" s="372"/>
      <c r="Y13" s="372"/>
      <c r="Z13" s="372"/>
      <c r="AA13" s="414"/>
    </row>
    <row r="14" spans="1:27">
      <c r="A14" s="430" t="s">
        <v>459</v>
      </c>
      <c r="B14" s="431" t="s">
        <v>460</v>
      </c>
      <c r="C14" s="435">
        <v>226551659.88060015</v>
      </c>
      <c r="D14" s="372">
        <v>203634201.50010011</v>
      </c>
      <c r="E14" s="372">
        <v>203634201.50010011</v>
      </c>
      <c r="F14" s="372">
        <v>0</v>
      </c>
      <c r="G14" s="372">
        <v>0</v>
      </c>
      <c r="H14" s="372">
        <v>12112091.964099998</v>
      </c>
      <c r="I14" s="372">
        <v>11037796.127599999</v>
      </c>
      <c r="J14" s="372">
        <v>1074295.8365</v>
      </c>
      <c r="K14" s="372">
        <v>0</v>
      </c>
      <c r="L14" s="372">
        <v>10805366.416399999</v>
      </c>
      <c r="M14" s="372">
        <v>2141506.1570000001</v>
      </c>
      <c r="N14" s="372">
        <v>323704.25</v>
      </c>
      <c r="O14" s="372">
        <v>2720900.4923</v>
      </c>
      <c r="P14" s="372">
        <v>2316801.4427999998</v>
      </c>
      <c r="Q14" s="372">
        <v>2500953.1195000005</v>
      </c>
      <c r="R14" s="372">
        <v>801500.95479999995</v>
      </c>
      <c r="S14" s="372">
        <v>0</v>
      </c>
      <c r="T14" s="415"/>
      <c r="U14" s="372"/>
      <c r="V14" s="372"/>
      <c r="W14" s="372"/>
      <c r="X14" s="372"/>
      <c r="Y14" s="372"/>
      <c r="Z14" s="372"/>
      <c r="AA14" s="414"/>
    </row>
    <row r="15" spans="1:27">
      <c r="A15" s="429">
        <v>1.2</v>
      </c>
      <c r="B15" s="427" t="s">
        <v>654</v>
      </c>
      <c r="C15" s="435">
        <v>30789549.215699948</v>
      </c>
      <c r="D15" s="372">
        <v>6874993.6584000019</v>
      </c>
      <c r="E15" s="372">
        <v>6870226.7098000012</v>
      </c>
      <c r="F15" s="372">
        <v>0</v>
      </c>
      <c r="G15" s="372">
        <v>0</v>
      </c>
      <c r="H15" s="372">
        <v>4293070.2731999997</v>
      </c>
      <c r="I15" s="372">
        <v>3254226.1099000019</v>
      </c>
      <c r="J15" s="372">
        <v>1038844.1633000001</v>
      </c>
      <c r="K15" s="372">
        <v>0</v>
      </c>
      <c r="L15" s="372">
        <v>19621485.284100007</v>
      </c>
      <c r="M15" s="372">
        <v>4902062.9635000024</v>
      </c>
      <c r="N15" s="372">
        <v>1209980.4938999992</v>
      </c>
      <c r="O15" s="372">
        <v>1779445.9641999996</v>
      </c>
      <c r="P15" s="372">
        <v>4842335.2138999999</v>
      </c>
      <c r="Q15" s="372">
        <v>4964744.747899998</v>
      </c>
      <c r="R15" s="372">
        <v>1922915.9007000008</v>
      </c>
      <c r="S15" s="372">
        <v>0</v>
      </c>
      <c r="T15" s="415"/>
      <c r="U15" s="372"/>
      <c r="V15" s="372"/>
      <c r="W15" s="372"/>
      <c r="X15" s="372"/>
      <c r="Y15" s="372"/>
      <c r="Z15" s="372"/>
      <c r="AA15" s="414"/>
    </row>
    <row r="16" spans="1:27">
      <c r="A16" s="428">
        <v>1.3</v>
      </c>
      <c r="B16" s="427" t="s">
        <v>499</v>
      </c>
      <c r="C16" s="426"/>
      <c r="D16" s="424"/>
      <c r="E16" s="424"/>
      <c r="F16" s="424"/>
      <c r="G16" s="424"/>
      <c r="H16" s="424"/>
      <c r="I16" s="424"/>
      <c r="J16" s="424"/>
      <c r="K16" s="424"/>
      <c r="L16" s="424"/>
      <c r="M16" s="424"/>
      <c r="N16" s="424"/>
      <c r="O16" s="424"/>
      <c r="P16" s="424"/>
      <c r="Q16" s="424"/>
      <c r="R16" s="424"/>
      <c r="S16" s="423"/>
      <c r="T16" s="425"/>
      <c r="U16" s="424"/>
      <c r="V16" s="424"/>
      <c r="W16" s="424"/>
      <c r="X16" s="424"/>
      <c r="Y16" s="424"/>
      <c r="Z16" s="424"/>
      <c r="AA16" s="423"/>
    </row>
    <row r="17" spans="1:27">
      <c r="A17" s="420" t="s">
        <v>461</v>
      </c>
      <c r="B17" s="422" t="s">
        <v>462</v>
      </c>
      <c r="C17" s="435">
        <v>1559283227.4600139</v>
      </c>
      <c r="D17" s="372">
        <v>1417239440.5500107</v>
      </c>
      <c r="E17" s="372">
        <v>1416185193.6700106</v>
      </c>
      <c r="F17" s="372">
        <v>0</v>
      </c>
      <c r="G17" s="372">
        <v>0</v>
      </c>
      <c r="H17" s="372">
        <v>72289615.600000009</v>
      </c>
      <c r="I17" s="372">
        <v>64088523.540000007</v>
      </c>
      <c r="J17" s="372">
        <v>8201092.0600000024</v>
      </c>
      <c r="K17" s="372">
        <v>0</v>
      </c>
      <c r="L17" s="372">
        <v>69754171.310000077</v>
      </c>
      <c r="M17" s="372">
        <v>23755702.310000006</v>
      </c>
      <c r="N17" s="372">
        <v>3579728.6899999995</v>
      </c>
      <c r="O17" s="372">
        <v>9651158.0699999984</v>
      </c>
      <c r="P17" s="372">
        <v>18526342.999999985</v>
      </c>
      <c r="Q17" s="372">
        <v>9603119.0399999972</v>
      </c>
      <c r="R17" s="372">
        <v>4638120.2</v>
      </c>
      <c r="S17" s="372">
        <v>0</v>
      </c>
      <c r="T17" s="415"/>
      <c r="U17" s="372"/>
      <c r="V17" s="372"/>
      <c r="W17" s="372"/>
      <c r="X17" s="372"/>
      <c r="Y17" s="372"/>
      <c r="Z17" s="372"/>
      <c r="AA17" s="414"/>
    </row>
    <row r="18" spans="1:27">
      <c r="A18" s="418" t="s">
        <v>463</v>
      </c>
      <c r="B18" s="419" t="s">
        <v>464</v>
      </c>
      <c r="C18" s="435">
        <v>1300517959.3800046</v>
      </c>
      <c r="D18" s="372">
        <v>1184889767.0400028</v>
      </c>
      <c r="E18" s="372">
        <v>1184685366.3900027</v>
      </c>
      <c r="F18" s="372">
        <v>0</v>
      </c>
      <c r="G18" s="372">
        <v>0</v>
      </c>
      <c r="H18" s="372">
        <v>62949834.859999947</v>
      </c>
      <c r="I18" s="372">
        <v>56362259.529999971</v>
      </c>
      <c r="J18" s="372">
        <v>6587575.330000001</v>
      </c>
      <c r="K18" s="372">
        <v>0</v>
      </c>
      <c r="L18" s="372">
        <v>52678357.480000027</v>
      </c>
      <c r="M18" s="372">
        <v>20640007.530000005</v>
      </c>
      <c r="N18" s="372">
        <v>3233448.2199999997</v>
      </c>
      <c r="O18" s="372">
        <v>7279381.2200000016</v>
      </c>
      <c r="P18" s="372">
        <v>12857324.99</v>
      </c>
      <c r="Q18" s="372">
        <v>4444923.0499999989</v>
      </c>
      <c r="R18" s="372">
        <v>4223272.47</v>
      </c>
      <c r="S18" s="372">
        <v>0</v>
      </c>
      <c r="T18" s="415"/>
      <c r="U18" s="372"/>
      <c r="V18" s="372"/>
      <c r="W18" s="372"/>
      <c r="X18" s="372"/>
      <c r="Y18" s="372"/>
      <c r="Z18" s="372"/>
      <c r="AA18" s="414"/>
    </row>
    <row r="19" spans="1:27">
      <c r="A19" s="420" t="s">
        <v>465</v>
      </c>
      <c r="B19" s="421" t="s">
        <v>466</v>
      </c>
      <c r="C19" s="435">
        <v>1838661231.6362045</v>
      </c>
      <c r="D19" s="372">
        <v>1657113114.7089059</v>
      </c>
      <c r="E19" s="372">
        <v>1656635678.6983058</v>
      </c>
      <c r="F19" s="372">
        <v>0</v>
      </c>
      <c r="G19" s="372">
        <v>0</v>
      </c>
      <c r="H19" s="372">
        <v>91280897.259400129</v>
      </c>
      <c r="I19" s="372">
        <v>85520719.747900084</v>
      </c>
      <c r="J19" s="372">
        <v>5760177.5114999991</v>
      </c>
      <c r="K19" s="372">
        <v>0</v>
      </c>
      <c r="L19" s="372">
        <v>90267219.667899892</v>
      </c>
      <c r="M19" s="372">
        <v>43235746.046299979</v>
      </c>
      <c r="N19" s="372">
        <v>2862272.6925999983</v>
      </c>
      <c r="O19" s="372">
        <v>22373268.689999998</v>
      </c>
      <c r="P19" s="372">
        <v>14104734.028900003</v>
      </c>
      <c r="Q19" s="372">
        <v>2685120.3583000014</v>
      </c>
      <c r="R19" s="372">
        <v>5006077.8517999994</v>
      </c>
      <c r="S19" s="372">
        <v>0</v>
      </c>
      <c r="T19" s="415"/>
      <c r="U19" s="372"/>
      <c r="V19" s="372"/>
      <c r="W19" s="372"/>
      <c r="X19" s="372"/>
      <c r="Y19" s="372"/>
      <c r="Z19" s="372"/>
      <c r="AA19" s="414"/>
    </row>
    <row r="20" spans="1:27">
      <c r="A20" s="418" t="s">
        <v>467</v>
      </c>
      <c r="B20" s="419" t="s">
        <v>464</v>
      </c>
      <c r="C20" s="435">
        <v>1571766104.9697044</v>
      </c>
      <c r="D20" s="372">
        <v>1407182023.9496012</v>
      </c>
      <c r="E20" s="372">
        <v>1406823367.474401</v>
      </c>
      <c r="F20" s="372">
        <v>0</v>
      </c>
      <c r="G20" s="372">
        <v>0</v>
      </c>
      <c r="H20" s="372">
        <v>82552903.188700035</v>
      </c>
      <c r="I20" s="372">
        <v>78170615.328100041</v>
      </c>
      <c r="J20" s="372">
        <v>4382287.8605999993</v>
      </c>
      <c r="K20" s="372">
        <v>0</v>
      </c>
      <c r="L20" s="372">
        <v>82031177.831399947</v>
      </c>
      <c r="M20" s="372">
        <v>39882866.952100001</v>
      </c>
      <c r="N20" s="372">
        <v>2409018.4510999997</v>
      </c>
      <c r="O20" s="372">
        <v>21273216.860699996</v>
      </c>
      <c r="P20" s="372">
        <v>11766033.347500004</v>
      </c>
      <c r="Q20" s="372">
        <v>1821726.1695000003</v>
      </c>
      <c r="R20" s="372">
        <v>4878316.0504999999</v>
      </c>
      <c r="S20" s="372">
        <v>0</v>
      </c>
      <c r="T20" s="415"/>
      <c r="U20" s="372"/>
      <c r="V20" s="372"/>
      <c r="W20" s="372"/>
      <c r="X20" s="372"/>
      <c r="Y20" s="372"/>
      <c r="Z20" s="372"/>
      <c r="AA20" s="414"/>
    </row>
    <row r="21" spans="1:27">
      <c r="A21" s="417">
        <v>1.4</v>
      </c>
      <c r="B21" s="416" t="s">
        <v>468</v>
      </c>
      <c r="C21" s="435">
        <v>98239032.27000007</v>
      </c>
      <c r="D21" s="372">
        <v>85026196.260000095</v>
      </c>
      <c r="E21" s="372">
        <v>84281165.440000087</v>
      </c>
      <c r="F21" s="372">
        <v>0</v>
      </c>
      <c r="G21" s="372">
        <v>0</v>
      </c>
      <c r="H21" s="372">
        <v>5410265.7400000002</v>
      </c>
      <c r="I21" s="372">
        <v>4578764.57</v>
      </c>
      <c r="J21" s="372">
        <v>831501.16999999993</v>
      </c>
      <c r="K21" s="372">
        <v>0</v>
      </c>
      <c r="L21" s="372">
        <v>7802570.2699999996</v>
      </c>
      <c r="M21" s="372">
        <v>1019835.0000000001</v>
      </c>
      <c r="N21" s="372">
        <v>86905.26</v>
      </c>
      <c r="O21" s="372">
        <v>1277386.03</v>
      </c>
      <c r="P21" s="372">
        <v>2588731.4500000002</v>
      </c>
      <c r="Q21" s="372">
        <v>2604019.9800000004</v>
      </c>
      <c r="R21" s="372">
        <v>225692.55</v>
      </c>
      <c r="S21" s="372">
        <v>0</v>
      </c>
      <c r="T21" s="415"/>
      <c r="U21" s="372"/>
      <c r="V21" s="372"/>
      <c r="W21" s="372"/>
      <c r="X21" s="372"/>
      <c r="Y21" s="372"/>
      <c r="Z21" s="372"/>
      <c r="AA21" s="414"/>
    </row>
    <row r="22" spans="1:27" ht="12.6" thickBot="1">
      <c r="A22" s="413">
        <v>1.5</v>
      </c>
      <c r="B22" s="412" t="s">
        <v>469</v>
      </c>
      <c r="C22" s="469">
        <v>0</v>
      </c>
      <c r="D22" s="470">
        <v>0</v>
      </c>
      <c r="E22" s="470">
        <v>0</v>
      </c>
      <c r="F22" s="470">
        <v>0</v>
      </c>
      <c r="G22" s="470">
        <v>0</v>
      </c>
      <c r="H22" s="470">
        <v>0</v>
      </c>
      <c r="I22" s="470">
        <v>0</v>
      </c>
      <c r="J22" s="470">
        <v>0</v>
      </c>
      <c r="K22" s="470">
        <v>0</v>
      </c>
      <c r="L22" s="470">
        <v>0</v>
      </c>
      <c r="M22" s="470">
        <v>0</v>
      </c>
      <c r="N22" s="470">
        <v>0</v>
      </c>
      <c r="O22" s="470">
        <v>0</v>
      </c>
      <c r="P22" s="470">
        <v>0</v>
      </c>
      <c r="Q22" s="470">
        <v>0</v>
      </c>
      <c r="R22" s="470">
        <v>0</v>
      </c>
      <c r="S22" s="470">
        <v>0</v>
      </c>
      <c r="T22" s="411"/>
      <c r="U22" s="410"/>
      <c r="V22" s="410"/>
      <c r="W22" s="410"/>
      <c r="X22" s="410"/>
      <c r="Y22" s="410"/>
      <c r="Z22" s="410"/>
      <c r="AA22" s="409"/>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72"/>
  <sheetViews>
    <sheetView zoomScale="80" zoomScaleNormal="80" workbookViewId="0"/>
  </sheetViews>
  <sheetFormatPr defaultRowHeight="14.4"/>
  <cols>
    <col min="1" max="1" width="8.6640625" style="321"/>
    <col min="2" max="2" width="69.33203125" style="322" customWidth="1"/>
    <col min="3" max="3" width="13.5546875" customWidth="1"/>
    <col min="4" max="4" width="14.44140625" customWidth="1"/>
    <col min="5" max="8" width="13.109375" customWidth="1"/>
  </cols>
  <sheetData>
    <row r="1" spans="1:8" s="5" customFormat="1" ht="13.8">
      <c r="A1" s="2" t="s">
        <v>30</v>
      </c>
      <c r="B1" s="3" t="str">
        <f>Info!C2</f>
        <v>Terabank</v>
      </c>
      <c r="C1" s="3"/>
      <c r="D1" s="4"/>
      <c r="E1" s="4"/>
      <c r="F1" s="4"/>
      <c r="G1" s="4"/>
    </row>
    <row r="2" spans="1:8" s="5" customFormat="1" ht="13.8">
      <c r="A2" s="2" t="s">
        <v>31</v>
      </c>
      <c r="B2" s="245">
        <f>'1. key ratios'!B2</f>
        <v>46022</v>
      </c>
      <c r="C2" s="3"/>
      <c r="D2" s="4"/>
      <c r="E2" s="4"/>
      <c r="F2" s="4"/>
      <c r="G2" s="4"/>
    </row>
    <row r="3" spans="1:8" s="5" customFormat="1" ht="13.8">
      <c r="A3" s="2"/>
      <c r="B3" s="3"/>
      <c r="C3" s="3"/>
      <c r="D3" s="4"/>
      <c r="E3" s="4"/>
      <c r="F3" s="4"/>
      <c r="G3" s="4"/>
    </row>
    <row r="4" spans="1:8" ht="21" customHeight="1">
      <c r="A4" s="572" t="s">
        <v>6</v>
      </c>
      <c r="B4" s="573" t="s">
        <v>525</v>
      </c>
      <c r="C4" s="575" t="s">
        <v>526</v>
      </c>
      <c r="D4" s="575"/>
      <c r="E4" s="575"/>
      <c r="F4" s="575" t="s">
        <v>527</v>
      </c>
      <c r="G4" s="575"/>
      <c r="H4" s="576"/>
    </row>
    <row r="5" spans="1:8" ht="21" customHeight="1">
      <c r="A5" s="572"/>
      <c r="B5" s="574"/>
      <c r="C5" s="291" t="s">
        <v>32</v>
      </c>
      <c r="D5" s="291" t="s">
        <v>33</v>
      </c>
      <c r="E5" s="291" t="s">
        <v>34</v>
      </c>
      <c r="F5" s="291" t="s">
        <v>32</v>
      </c>
      <c r="G5" s="291" t="s">
        <v>33</v>
      </c>
      <c r="H5" s="291" t="s">
        <v>34</v>
      </c>
    </row>
    <row r="6" spans="1:8" ht="26.4" customHeight="1">
      <c r="A6" s="572"/>
      <c r="B6" s="292" t="s">
        <v>528</v>
      </c>
      <c r="C6" s="577"/>
      <c r="D6" s="578"/>
      <c r="E6" s="578"/>
      <c r="F6" s="578"/>
      <c r="G6" s="578"/>
      <c r="H6" s="579"/>
    </row>
    <row r="7" spans="1:8" ht="23.1" customHeight="1">
      <c r="A7" s="293">
        <v>1</v>
      </c>
      <c r="B7" s="294" t="s">
        <v>529</v>
      </c>
      <c r="C7" s="290">
        <v>76408041.499999985</v>
      </c>
      <c r="D7" s="290">
        <v>172166548.81999999</v>
      </c>
      <c r="E7" s="290">
        <v>248574590.31999999</v>
      </c>
      <c r="F7" s="290">
        <v>56449562.329999998</v>
      </c>
      <c r="G7" s="290">
        <v>209114844.43000001</v>
      </c>
      <c r="H7" s="290">
        <v>265564406.75999999</v>
      </c>
    </row>
    <row r="8" spans="1:8">
      <c r="A8" s="293">
        <v>1.1000000000000001</v>
      </c>
      <c r="B8" s="295" t="s">
        <v>530</v>
      </c>
      <c r="C8" s="290">
        <v>19375314.299999997</v>
      </c>
      <c r="D8" s="290">
        <v>30064738.949999999</v>
      </c>
      <c r="E8" s="290">
        <v>49440053.25</v>
      </c>
      <c r="F8" s="290">
        <v>18516944.199999999</v>
      </c>
      <c r="G8" s="290">
        <v>37376606.559999995</v>
      </c>
      <c r="H8" s="290">
        <v>55893550.75999999</v>
      </c>
    </row>
    <row r="9" spans="1:8">
      <c r="A9" s="293">
        <v>1.2</v>
      </c>
      <c r="B9" s="295" t="s">
        <v>531</v>
      </c>
      <c r="C9" s="290">
        <v>55925302.710000001</v>
      </c>
      <c r="D9" s="290">
        <v>104212155.00999999</v>
      </c>
      <c r="E9" s="290">
        <v>160137457.72</v>
      </c>
      <c r="F9" s="290">
        <v>21807740.079999998</v>
      </c>
      <c r="G9" s="290">
        <v>143289087.00999999</v>
      </c>
      <c r="H9" s="290">
        <v>165096827.08999997</v>
      </c>
    </row>
    <row r="10" spans="1:8">
      <c r="A10" s="293">
        <v>1.3</v>
      </c>
      <c r="B10" s="295" t="s">
        <v>532</v>
      </c>
      <c r="C10" s="290">
        <v>1107424.49</v>
      </c>
      <c r="D10" s="290">
        <v>37889654.860000007</v>
      </c>
      <c r="E10" s="290">
        <v>38997079.350000009</v>
      </c>
      <c r="F10" s="290">
        <v>16124878.050000001</v>
      </c>
      <c r="G10" s="290">
        <v>28449150.859999999</v>
      </c>
      <c r="H10" s="290">
        <v>44574028.909999996</v>
      </c>
    </row>
    <row r="11" spans="1:8">
      <c r="A11" s="293">
        <v>2</v>
      </c>
      <c r="B11" s="296" t="s">
        <v>533</v>
      </c>
      <c r="C11" s="290">
        <v>0</v>
      </c>
      <c r="D11" s="290">
        <v>0</v>
      </c>
      <c r="E11" s="290">
        <v>0</v>
      </c>
      <c r="F11" s="290">
        <v>159257.82999999996</v>
      </c>
      <c r="G11" s="290">
        <v>0</v>
      </c>
      <c r="H11" s="290">
        <v>159257.82999999996</v>
      </c>
    </row>
    <row r="12" spans="1:8">
      <c r="A12" s="293">
        <v>2.1</v>
      </c>
      <c r="B12" s="297" t="s">
        <v>534</v>
      </c>
      <c r="C12" s="290">
        <v>0</v>
      </c>
      <c r="D12" s="290">
        <v>0</v>
      </c>
      <c r="E12" s="290">
        <v>0</v>
      </c>
      <c r="F12" s="290">
        <v>159257.82999999996</v>
      </c>
      <c r="G12" s="290">
        <v>0</v>
      </c>
      <c r="H12" s="290">
        <v>159257.82999999996</v>
      </c>
    </row>
    <row r="13" spans="1:8" ht="26.4" customHeight="1">
      <c r="A13" s="293">
        <v>3</v>
      </c>
      <c r="B13" s="298" t="s">
        <v>535</v>
      </c>
      <c r="C13" s="290">
        <v>0</v>
      </c>
      <c r="D13" s="290">
        <v>0</v>
      </c>
      <c r="E13" s="290">
        <v>0</v>
      </c>
      <c r="F13" s="290">
        <v>0</v>
      </c>
      <c r="G13" s="290">
        <v>0</v>
      </c>
      <c r="H13" s="290">
        <v>0</v>
      </c>
    </row>
    <row r="14" spans="1:8" ht="26.4" customHeight="1">
      <c r="A14" s="293">
        <v>4</v>
      </c>
      <c r="B14" s="299" t="s">
        <v>536</v>
      </c>
      <c r="C14" s="290">
        <v>0</v>
      </c>
      <c r="D14" s="290">
        <v>0</v>
      </c>
      <c r="E14" s="290">
        <v>0</v>
      </c>
      <c r="F14" s="290">
        <v>0</v>
      </c>
      <c r="G14" s="290">
        <v>0</v>
      </c>
      <c r="H14" s="290">
        <v>0</v>
      </c>
    </row>
    <row r="15" spans="1:8" ht="24.6" customHeight="1">
      <c r="A15" s="293">
        <v>5</v>
      </c>
      <c r="B15" s="300" t="s">
        <v>537</v>
      </c>
      <c r="C15" s="290">
        <v>0</v>
      </c>
      <c r="D15" s="290">
        <v>0</v>
      </c>
      <c r="E15" s="290">
        <v>0</v>
      </c>
      <c r="F15" s="290">
        <v>0</v>
      </c>
      <c r="G15" s="290">
        <v>0</v>
      </c>
      <c r="H15" s="290">
        <v>0</v>
      </c>
    </row>
    <row r="16" spans="1:8">
      <c r="A16" s="293">
        <v>5.0999999999999996</v>
      </c>
      <c r="B16" s="301" t="s">
        <v>538</v>
      </c>
      <c r="C16" s="290">
        <v>0</v>
      </c>
      <c r="D16" s="290">
        <v>0</v>
      </c>
      <c r="E16" s="290">
        <v>0</v>
      </c>
      <c r="F16" s="290">
        <v>0</v>
      </c>
      <c r="G16" s="290">
        <v>0</v>
      </c>
      <c r="H16" s="290">
        <v>0</v>
      </c>
    </row>
    <row r="17" spans="1:8">
      <c r="A17" s="293">
        <v>5.2</v>
      </c>
      <c r="B17" s="301" t="s">
        <v>539</v>
      </c>
      <c r="C17" s="290">
        <v>0</v>
      </c>
      <c r="D17" s="290">
        <v>0</v>
      </c>
      <c r="E17" s="290">
        <v>0</v>
      </c>
      <c r="F17" s="290">
        <v>0</v>
      </c>
      <c r="G17" s="290">
        <v>0</v>
      </c>
      <c r="H17" s="290">
        <v>0</v>
      </c>
    </row>
    <row r="18" spans="1:8">
      <c r="A18" s="293">
        <v>5.3</v>
      </c>
      <c r="B18" s="302" t="s">
        <v>540</v>
      </c>
      <c r="C18" s="290">
        <v>0</v>
      </c>
      <c r="D18" s="290">
        <v>0</v>
      </c>
      <c r="E18" s="290">
        <v>0</v>
      </c>
      <c r="F18" s="290">
        <v>0</v>
      </c>
      <c r="G18" s="290">
        <v>0</v>
      </c>
      <c r="H18" s="290">
        <v>0</v>
      </c>
    </row>
    <row r="19" spans="1:8">
      <c r="A19" s="293">
        <v>6</v>
      </c>
      <c r="B19" s="298" t="s">
        <v>541</v>
      </c>
      <c r="C19" s="290">
        <v>1094102027.4997313</v>
      </c>
      <c r="D19" s="290">
        <v>737306120.34350765</v>
      </c>
      <c r="E19" s="290">
        <v>1831408147.8432388</v>
      </c>
      <c r="F19" s="290">
        <v>933544954.29969645</v>
      </c>
      <c r="G19" s="290">
        <v>654852748.39063787</v>
      </c>
      <c r="H19" s="290">
        <v>1588397702.6903343</v>
      </c>
    </row>
    <row r="20" spans="1:8">
      <c r="A20" s="293">
        <v>6.1</v>
      </c>
      <c r="B20" s="301" t="s">
        <v>539</v>
      </c>
      <c r="C20" s="290">
        <v>186460576.95780045</v>
      </c>
      <c r="D20" s="290">
        <v>0</v>
      </c>
      <c r="E20" s="290">
        <v>186460576.95780045</v>
      </c>
      <c r="F20" s="290">
        <v>181935673.17498857</v>
      </c>
      <c r="G20" s="290">
        <v>0</v>
      </c>
      <c r="H20" s="290">
        <v>181935673.17498857</v>
      </c>
    </row>
    <row r="21" spans="1:8">
      <c r="A21" s="293">
        <v>6.2</v>
      </c>
      <c r="B21" s="302" t="s">
        <v>540</v>
      </c>
      <c r="C21" s="290">
        <v>907641450.54193079</v>
      </c>
      <c r="D21" s="290">
        <v>737306120.34350765</v>
      </c>
      <c r="E21" s="290">
        <v>1644947570.8854384</v>
      </c>
      <c r="F21" s="290">
        <v>751609281.12470782</v>
      </c>
      <c r="G21" s="290">
        <v>654852748.39063787</v>
      </c>
      <c r="H21" s="290">
        <v>1406462029.5153456</v>
      </c>
    </row>
    <row r="22" spans="1:8">
      <c r="A22" s="293">
        <v>7</v>
      </c>
      <c r="B22" s="296" t="s">
        <v>542</v>
      </c>
      <c r="C22" s="290">
        <v>5502538</v>
      </c>
      <c r="D22" s="290">
        <v>0</v>
      </c>
      <c r="E22" s="290">
        <v>5502538</v>
      </c>
      <c r="F22" s="290">
        <v>2538</v>
      </c>
      <c r="G22" s="290">
        <v>0</v>
      </c>
      <c r="H22" s="290">
        <v>2538</v>
      </c>
    </row>
    <row r="23" spans="1:8">
      <c r="A23" s="293">
        <v>8</v>
      </c>
      <c r="B23" s="303" t="s">
        <v>543</v>
      </c>
      <c r="C23" s="290">
        <v>0</v>
      </c>
      <c r="D23" s="290">
        <v>0</v>
      </c>
      <c r="E23" s="290">
        <v>0</v>
      </c>
      <c r="F23" s="290">
        <v>0</v>
      </c>
      <c r="G23" s="290">
        <v>0</v>
      </c>
      <c r="H23" s="290">
        <v>0</v>
      </c>
    </row>
    <row r="24" spans="1:8">
      <c r="A24" s="293">
        <v>9</v>
      </c>
      <c r="B24" s="299" t="s">
        <v>544</v>
      </c>
      <c r="C24" s="290">
        <v>66499542</v>
      </c>
      <c r="D24" s="290">
        <v>0</v>
      </c>
      <c r="E24" s="290">
        <v>66499542</v>
      </c>
      <c r="F24" s="290">
        <v>29863674</v>
      </c>
      <c r="G24" s="290">
        <v>0</v>
      </c>
      <c r="H24" s="290">
        <v>29863674</v>
      </c>
    </row>
    <row r="25" spans="1:8">
      <c r="A25" s="293">
        <v>9.1</v>
      </c>
      <c r="B25" s="301" t="s">
        <v>545</v>
      </c>
      <c r="C25" s="290">
        <v>66499542</v>
      </c>
      <c r="D25" s="290">
        <v>0</v>
      </c>
      <c r="E25" s="290">
        <v>66499542</v>
      </c>
      <c r="F25" s="290">
        <v>29863674</v>
      </c>
      <c r="G25" s="290">
        <v>0</v>
      </c>
      <c r="H25" s="290">
        <v>29863674</v>
      </c>
    </row>
    <row r="26" spans="1:8">
      <c r="A26" s="293">
        <v>9.1999999999999993</v>
      </c>
      <c r="B26" s="301" t="s">
        <v>546</v>
      </c>
      <c r="C26" s="290">
        <v>0</v>
      </c>
      <c r="D26" s="290">
        <v>0</v>
      </c>
      <c r="E26" s="290">
        <v>0</v>
      </c>
      <c r="F26" s="290">
        <v>0</v>
      </c>
      <c r="G26" s="290">
        <v>0</v>
      </c>
      <c r="H26" s="290">
        <v>0</v>
      </c>
    </row>
    <row r="27" spans="1:8">
      <c r="A27" s="293">
        <v>10</v>
      </c>
      <c r="B27" s="299" t="s">
        <v>547</v>
      </c>
      <c r="C27" s="290">
        <v>37061004</v>
      </c>
      <c r="D27" s="290">
        <v>0</v>
      </c>
      <c r="E27" s="290">
        <v>37061004</v>
      </c>
      <c r="F27" s="290">
        <v>31601928</v>
      </c>
      <c r="G27" s="290">
        <v>0</v>
      </c>
      <c r="H27" s="290">
        <v>31601928</v>
      </c>
    </row>
    <row r="28" spans="1:8">
      <c r="A28" s="293">
        <v>10.1</v>
      </c>
      <c r="B28" s="301" t="s">
        <v>548</v>
      </c>
      <c r="C28" s="290">
        <v>20374000</v>
      </c>
      <c r="D28" s="290">
        <v>0</v>
      </c>
      <c r="E28" s="290">
        <v>20374000</v>
      </c>
      <c r="F28" s="290">
        <v>20374000</v>
      </c>
      <c r="G28" s="290">
        <v>0</v>
      </c>
      <c r="H28" s="290">
        <v>20374000</v>
      </c>
    </row>
    <row r="29" spans="1:8">
      <c r="A29" s="293">
        <v>10.199999999999999</v>
      </c>
      <c r="B29" s="301" t="s">
        <v>549</v>
      </c>
      <c r="C29" s="290">
        <v>16687004</v>
      </c>
      <c r="D29" s="290">
        <v>0</v>
      </c>
      <c r="E29" s="290">
        <v>16687004</v>
      </c>
      <c r="F29" s="290">
        <v>11227928</v>
      </c>
      <c r="G29" s="290">
        <v>0</v>
      </c>
      <c r="H29" s="290">
        <v>11227928</v>
      </c>
    </row>
    <row r="30" spans="1:8">
      <c r="A30" s="293">
        <v>11</v>
      </c>
      <c r="B30" s="299" t="s">
        <v>550</v>
      </c>
      <c r="C30" s="290">
        <v>652146.74656331958</v>
      </c>
      <c r="D30" s="290">
        <v>0</v>
      </c>
      <c r="E30" s="290">
        <v>652146.74656331958</v>
      </c>
      <c r="F30" s="290">
        <v>5509117.5215521995</v>
      </c>
      <c r="G30" s="290">
        <v>0</v>
      </c>
      <c r="H30" s="290">
        <v>5509117.5215521995</v>
      </c>
    </row>
    <row r="31" spans="1:8">
      <c r="A31" s="293">
        <v>11.1</v>
      </c>
      <c r="B31" s="301" t="s">
        <v>551</v>
      </c>
      <c r="C31" s="290">
        <v>652146.74656331958</v>
      </c>
      <c r="D31" s="290">
        <v>0</v>
      </c>
      <c r="E31" s="290">
        <v>652146.74656331958</v>
      </c>
      <c r="F31" s="290">
        <v>5509117.5215521995</v>
      </c>
      <c r="G31" s="290">
        <v>0</v>
      </c>
      <c r="H31" s="290">
        <v>5509117.5215521995</v>
      </c>
    </row>
    <row r="32" spans="1:8">
      <c r="A32" s="293">
        <v>11.2</v>
      </c>
      <c r="B32" s="301" t="s">
        <v>552</v>
      </c>
      <c r="C32" s="290">
        <v>0</v>
      </c>
      <c r="D32" s="290">
        <v>0</v>
      </c>
      <c r="E32" s="290">
        <v>0</v>
      </c>
      <c r="F32" s="290">
        <v>0</v>
      </c>
      <c r="G32" s="290">
        <v>0</v>
      </c>
      <c r="H32" s="290">
        <v>0</v>
      </c>
    </row>
    <row r="33" spans="1:8">
      <c r="A33" s="293">
        <v>13</v>
      </c>
      <c r="B33" s="299" t="s">
        <v>553</v>
      </c>
      <c r="C33" s="290">
        <v>48795391.125008076</v>
      </c>
      <c r="D33" s="290">
        <v>2369558.2299999995</v>
      </c>
      <c r="E33" s="290">
        <v>51164949.355008073</v>
      </c>
      <c r="F33" s="290">
        <v>37189528.73844853</v>
      </c>
      <c r="G33" s="290">
        <v>4268576.0799999991</v>
      </c>
      <c r="H33" s="290">
        <v>41458104.818448529</v>
      </c>
    </row>
    <row r="34" spans="1:8">
      <c r="A34" s="293">
        <v>13.1</v>
      </c>
      <c r="B34" s="304" t="s">
        <v>554</v>
      </c>
      <c r="C34" s="290">
        <v>42471367</v>
      </c>
      <c r="D34" s="290">
        <v>0</v>
      </c>
      <c r="E34" s="290">
        <v>42471367</v>
      </c>
      <c r="F34" s="290">
        <v>33947413</v>
      </c>
      <c r="G34" s="290">
        <v>0</v>
      </c>
      <c r="H34" s="290">
        <v>33947413</v>
      </c>
    </row>
    <row r="35" spans="1:8">
      <c r="A35" s="293">
        <v>13.2</v>
      </c>
      <c r="B35" s="304" t="s">
        <v>555</v>
      </c>
      <c r="C35" s="290">
        <v>0</v>
      </c>
      <c r="D35" s="290">
        <v>0</v>
      </c>
      <c r="E35" s="290">
        <v>0</v>
      </c>
      <c r="F35" s="290">
        <v>0</v>
      </c>
      <c r="G35" s="290">
        <v>0</v>
      </c>
      <c r="H35" s="290">
        <v>0</v>
      </c>
    </row>
    <row r="36" spans="1:8">
      <c r="A36" s="293">
        <v>14</v>
      </c>
      <c r="B36" s="305" t="s">
        <v>556</v>
      </c>
      <c r="C36" s="290">
        <v>1329020690.8713028</v>
      </c>
      <c r="D36" s="290">
        <v>911842227.39350772</v>
      </c>
      <c r="E36" s="290">
        <v>2240862918.2648106</v>
      </c>
      <c r="F36" s="290">
        <v>1094320560.7196972</v>
      </c>
      <c r="G36" s="290">
        <v>868236168.90063798</v>
      </c>
      <c r="H36" s="290">
        <v>1962556729.6203351</v>
      </c>
    </row>
    <row r="37" spans="1:8" ht="22.5" customHeight="1">
      <c r="A37" s="293"/>
      <c r="B37" s="306" t="s">
        <v>557</v>
      </c>
      <c r="C37" s="577"/>
      <c r="D37" s="578"/>
      <c r="E37" s="578"/>
      <c r="F37" s="578"/>
      <c r="G37" s="578"/>
      <c r="H37" s="579"/>
    </row>
    <row r="38" spans="1:8">
      <c r="A38" s="293">
        <v>15</v>
      </c>
      <c r="B38" s="307" t="s">
        <v>558</v>
      </c>
      <c r="C38" s="308">
        <v>0</v>
      </c>
      <c r="D38" s="308">
        <v>0</v>
      </c>
      <c r="E38" s="308">
        <v>0</v>
      </c>
      <c r="F38" s="308">
        <v>0</v>
      </c>
      <c r="G38" s="308">
        <v>0</v>
      </c>
      <c r="H38" s="308">
        <v>0</v>
      </c>
    </row>
    <row r="39" spans="1:8">
      <c r="A39" s="309">
        <v>15.1</v>
      </c>
      <c r="B39" s="310" t="s">
        <v>534</v>
      </c>
      <c r="C39" s="308">
        <v>0</v>
      </c>
      <c r="D39" s="308">
        <v>0</v>
      </c>
      <c r="E39" s="308">
        <v>0</v>
      </c>
      <c r="F39" s="308">
        <v>0</v>
      </c>
      <c r="G39" s="308">
        <v>0</v>
      </c>
      <c r="H39" s="308">
        <v>0</v>
      </c>
    </row>
    <row r="40" spans="1:8" ht="24" customHeight="1">
      <c r="A40" s="309">
        <v>16</v>
      </c>
      <c r="B40" s="296" t="s">
        <v>559</v>
      </c>
      <c r="C40" s="308">
        <v>246995.94999999995</v>
      </c>
      <c r="D40" s="308">
        <v>0</v>
      </c>
      <c r="E40" s="308">
        <v>246995.94999999995</v>
      </c>
      <c r="F40" s="308">
        <v>0</v>
      </c>
      <c r="G40" s="308">
        <v>0</v>
      </c>
      <c r="H40" s="308">
        <v>0</v>
      </c>
    </row>
    <row r="41" spans="1:8">
      <c r="A41" s="309">
        <v>17</v>
      </c>
      <c r="B41" s="296" t="s">
        <v>560</v>
      </c>
      <c r="C41" s="308">
        <v>1036791203.0800023</v>
      </c>
      <c r="D41" s="308">
        <v>767709964.14000094</v>
      </c>
      <c r="E41" s="308">
        <v>1804501167.2200031</v>
      </c>
      <c r="F41" s="308">
        <v>828985791.69575274</v>
      </c>
      <c r="G41" s="308">
        <v>753501520.046</v>
      </c>
      <c r="H41" s="308">
        <v>1582487311.7417526</v>
      </c>
    </row>
    <row r="42" spans="1:8">
      <c r="A42" s="309">
        <v>17.100000000000001</v>
      </c>
      <c r="B42" s="311" t="s">
        <v>561</v>
      </c>
      <c r="C42" s="308">
        <v>863438161.70000231</v>
      </c>
      <c r="D42" s="308">
        <v>588248928.42000091</v>
      </c>
      <c r="E42" s="308">
        <v>1451687090.1200032</v>
      </c>
      <c r="F42" s="308">
        <v>599900959.8500123</v>
      </c>
      <c r="G42" s="308">
        <v>585094285.76999998</v>
      </c>
      <c r="H42" s="308">
        <v>1184995245.6200123</v>
      </c>
    </row>
    <row r="43" spans="1:8">
      <c r="A43" s="309">
        <v>17.2</v>
      </c>
      <c r="B43" s="312" t="s">
        <v>562</v>
      </c>
      <c r="C43" s="308">
        <v>162707092.38999999</v>
      </c>
      <c r="D43" s="308">
        <v>172809853.85999998</v>
      </c>
      <c r="E43" s="308">
        <v>335516946.25</v>
      </c>
      <c r="F43" s="308">
        <v>213895712.86000001</v>
      </c>
      <c r="G43" s="308">
        <v>161100614.85000002</v>
      </c>
      <c r="H43" s="308">
        <v>374996327.71000004</v>
      </c>
    </row>
    <row r="44" spans="1:8">
      <c r="A44" s="309">
        <v>17.3</v>
      </c>
      <c r="B44" s="311" t="s">
        <v>563</v>
      </c>
      <c r="C44" s="308">
        <v>0</v>
      </c>
      <c r="D44" s="308">
        <v>0</v>
      </c>
      <c r="E44" s="308">
        <v>0</v>
      </c>
      <c r="F44" s="308">
        <v>0</v>
      </c>
      <c r="G44" s="308">
        <v>0</v>
      </c>
      <c r="H44" s="308">
        <v>0</v>
      </c>
    </row>
    <row r="45" spans="1:8">
      <c r="A45" s="309">
        <v>17.399999999999999</v>
      </c>
      <c r="B45" s="311" t="s">
        <v>564</v>
      </c>
      <c r="C45" s="308">
        <v>10645948.989999998</v>
      </c>
      <c r="D45" s="466">
        <v>6651181.8600000003</v>
      </c>
      <c r="E45" s="308">
        <v>17297130.849999998</v>
      </c>
      <c r="F45" s="308">
        <v>15189118.985740464</v>
      </c>
      <c r="G45" s="466">
        <v>7306619.4260000009</v>
      </c>
      <c r="H45" s="308">
        <v>22495738.411740467</v>
      </c>
    </row>
    <row r="46" spans="1:8">
      <c r="A46" s="309">
        <v>18</v>
      </c>
      <c r="B46" s="299" t="s">
        <v>565</v>
      </c>
      <c r="C46" s="308">
        <v>469897.79580188321</v>
      </c>
      <c r="D46" s="308">
        <v>0</v>
      </c>
      <c r="E46" s="308">
        <v>469897.79580188321</v>
      </c>
      <c r="F46" s="308">
        <v>519235.17457714624</v>
      </c>
      <c r="G46" s="308">
        <v>0</v>
      </c>
      <c r="H46" s="308">
        <v>519235.17457714624</v>
      </c>
    </row>
    <row r="47" spans="1:8">
      <c r="A47" s="309">
        <v>19</v>
      </c>
      <c r="B47" s="299" t="s">
        <v>566</v>
      </c>
      <c r="C47" s="308">
        <v>4425892</v>
      </c>
      <c r="D47" s="308">
        <v>0</v>
      </c>
      <c r="E47" s="308">
        <v>4425892</v>
      </c>
      <c r="F47" s="308">
        <v>2817081</v>
      </c>
      <c r="G47" s="308">
        <v>0</v>
      </c>
      <c r="H47" s="308">
        <v>2817081</v>
      </c>
    </row>
    <row r="48" spans="1:8">
      <c r="A48" s="309">
        <v>19.100000000000001</v>
      </c>
      <c r="B48" s="313" t="s">
        <v>567</v>
      </c>
      <c r="C48" s="308">
        <v>0</v>
      </c>
      <c r="D48" s="308">
        <v>0</v>
      </c>
      <c r="E48" s="308">
        <v>0</v>
      </c>
      <c r="F48" s="308">
        <v>0</v>
      </c>
      <c r="G48" s="308">
        <v>0</v>
      </c>
      <c r="H48" s="308">
        <v>0</v>
      </c>
    </row>
    <row r="49" spans="1:8">
      <c r="A49" s="309">
        <v>19.2</v>
      </c>
      <c r="B49" s="314" t="s">
        <v>568</v>
      </c>
      <c r="C49" s="308">
        <v>4425892</v>
      </c>
      <c r="D49" s="308">
        <v>0</v>
      </c>
      <c r="E49" s="308">
        <v>4425892</v>
      </c>
      <c r="F49" s="308">
        <v>2817081</v>
      </c>
      <c r="G49" s="308">
        <v>0</v>
      </c>
      <c r="H49" s="308">
        <v>2817081</v>
      </c>
    </row>
    <row r="50" spans="1:8">
      <c r="A50" s="309">
        <v>20</v>
      </c>
      <c r="B50" s="315" t="s">
        <v>569</v>
      </c>
      <c r="C50" s="308">
        <v>0</v>
      </c>
      <c r="D50" s="308">
        <v>120368083.16</v>
      </c>
      <c r="E50" s="308">
        <v>120368083.16</v>
      </c>
      <c r="F50" s="308">
        <v>0</v>
      </c>
      <c r="G50" s="308">
        <v>93303662.939999998</v>
      </c>
      <c r="H50" s="308">
        <v>93303662.939999998</v>
      </c>
    </row>
    <row r="51" spans="1:8">
      <c r="A51" s="309">
        <v>21</v>
      </c>
      <c r="B51" s="303" t="s">
        <v>570</v>
      </c>
      <c r="C51" s="308">
        <v>732899.78000000014</v>
      </c>
      <c r="D51" s="308">
        <v>2140.4000000000092</v>
      </c>
      <c r="E51" s="308">
        <v>735040.18000000017</v>
      </c>
      <c r="F51" s="308">
        <v>575157.11999999965</v>
      </c>
      <c r="G51" s="308">
        <v>293210.06000000041</v>
      </c>
      <c r="H51" s="308">
        <v>868367.18</v>
      </c>
    </row>
    <row r="52" spans="1:8">
      <c r="A52" s="309">
        <v>21.1</v>
      </c>
      <c r="B52" s="312" t="s">
        <v>571</v>
      </c>
      <c r="C52" s="308">
        <v>0</v>
      </c>
      <c r="D52" s="308">
        <v>0</v>
      </c>
      <c r="E52" s="308">
        <v>0</v>
      </c>
      <c r="F52" s="308">
        <v>0</v>
      </c>
      <c r="G52" s="308">
        <v>0</v>
      </c>
      <c r="H52" s="308">
        <v>0</v>
      </c>
    </row>
    <row r="53" spans="1:8">
      <c r="A53" s="309">
        <v>22</v>
      </c>
      <c r="B53" s="316" t="s">
        <v>572</v>
      </c>
      <c r="C53" s="308">
        <v>1042666888.6058042</v>
      </c>
      <c r="D53" s="308">
        <v>888080187.70000088</v>
      </c>
      <c r="E53" s="308">
        <v>1930747076.3058052</v>
      </c>
      <c r="F53" s="308">
        <v>832897264.99032986</v>
      </c>
      <c r="G53" s="308">
        <v>847098393.046</v>
      </c>
      <c r="H53" s="308">
        <v>1679995658.0363297</v>
      </c>
    </row>
    <row r="54" spans="1:8" ht="24" customHeight="1">
      <c r="A54" s="309"/>
      <c r="B54" s="317" t="s">
        <v>573</v>
      </c>
      <c r="C54" s="569"/>
      <c r="D54" s="570"/>
      <c r="E54" s="570"/>
      <c r="F54" s="570"/>
      <c r="G54" s="570"/>
      <c r="H54" s="571"/>
    </row>
    <row r="55" spans="1:8">
      <c r="A55" s="309">
        <v>23</v>
      </c>
      <c r="B55" s="315" t="s">
        <v>724</v>
      </c>
      <c r="C55" s="308">
        <v>128022000</v>
      </c>
      <c r="D55" s="308">
        <v>0</v>
      </c>
      <c r="E55" s="308">
        <v>128022000</v>
      </c>
      <c r="F55" s="308">
        <v>121372000</v>
      </c>
      <c r="G55" s="308">
        <v>0</v>
      </c>
      <c r="H55" s="308">
        <v>121372000</v>
      </c>
    </row>
    <row r="56" spans="1:8">
      <c r="A56" s="309">
        <v>24</v>
      </c>
      <c r="B56" s="315" t="s">
        <v>575</v>
      </c>
      <c r="C56" s="308">
        <v>0</v>
      </c>
      <c r="D56" s="308">
        <v>0</v>
      </c>
      <c r="E56" s="308">
        <v>0</v>
      </c>
      <c r="F56" s="308">
        <v>0</v>
      </c>
      <c r="G56" s="308">
        <v>0</v>
      </c>
      <c r="H56" s="308">
        <v>0</v>
      </c>
    </row>
    <row r="57" spans="1:8">
      <c r="A57" s="309">
        <v>25</v>
      </c>
      <c r="B57" s="299" t="s">
        <v>576</v>
      </c>
      <c r="C57" s="308">
        <v>0</v>
      </c>
      <c r="D57" s="308">
        <v>0</v>
      </c>
      <c r="E57" s="308">
        <v>0</v>
      </c>
      <c r="F57" s="308">
        <v>0</v>
      </c>
      <c r="G57" s="308">
        <v>0</v>
      </c>
      <c r="H57" s="308">
        <v>0</v>
      </c>
    </row>
    <row r="58" spans="1:8">
      <c r="A58" s="309">
        <v>26</v>
      </c>
      <c r="B58" s="299" t="s">
        <v>577</v>
      </c>
      <c r="C58" s="308">
        <v>0</v>
      </c>
      <c r="D58" s="308">
        <v>0</v>
      </c>
      <c r="E58" s="308">
        <v>0</v>
      </c>
      <c r="F58" s="308">
        <v>0</v>
      </c>
      <c r="G58" s="308">
        <v>0</v>
      </c>
      <c r="H58" s="308">
        <v>0</v>
      </c>
    </row>
    <row r="59" spans="1:8">
      <c r="A59" s="309">
        <v>27</v>
      </c>
      <c r="B59" s="299" t="s">
        <v>578</v>
      </c>
      <c r="C59" s="308">
        <v>0</v>
      </c>
      <c r="D59" s="308">
        <v>0</v>
      </c>
      <c r="E59" s="308">
        <v>0</v>
      </c>
      <c r="F59" s="308">
        <v>0</v>
      </c>
      <c r="G59" s="308">
        <v>0</v>
      </c>
      <c r="H59" s="308">
        <v>0</v>
      </c>
    </row>
    <row r="60" spans="1:8">
      <c r="A60" s="309">
        <v>27.1</v>
      </c>
      <c r="B60" s="311" t="s">
        <v>579</v>
      </c>
      <c r="C60" s="308">
        <v>0</v>
      </c>
      <c r="D60" s="308">
        <v>0</v>
      </c>
      <c r="E60" s="308">
        <v>0</v>
      </c>
      <c r="F60" s="308">
        <v>0</v>
      </c>
      <c r="G60" s="308">
        <v>0</v>
      </c>
      <c r="H60" s="308">
        <v>0</v>
      </c>
    </row>
    <row r="61" spans="1:8">
      <c r="A61" s="309">
        <v>27.2</v>
      </c>
      <c r="B61" s="311" t="s">
        <v>580</v>
      </c>
      <c r="C61" s="308">
        <v>0</v>
      </c>
      <c r="D61" s="308">
        <v>0</v>
      </c>
      <c r="E61" s="308">
        <v>0</v>
      </c>
      <c r="F61" s="308">
        <v>0</v>
      </c>
      <c r="G61" s="308">
        <v>0</v>
      </c>
      <c r="H61" s="308">
        <v>0</v>
      </c>
    </row>
    <row r="62" spans="1:8">
      <c r="A62" s="309">
        <v>28</v>
      </c>
      <c r="B62" s="318" t="s">
        <v>581</v>
      </c>
      <c r="C62" s="308">
        <v>0</v>
      </c>
      <c r="D62" s="308">
        <v>0</v>
      </c>
      <c r="E62" s="308">
        <v>0</v>
      </c>
      <c r="F62" s="308">
        <v>0</v>
      </c>
      <c r="G62" s="308">
        <v>0</v>
      </c>
      <c r="H62" s="308">
        <v>0</v>
      </c>
    </row>
    <row r="63" spans="1:8">
      <c r="A63" s="309">
        <v>29</v>
      </c>
      <c r="B63" s="299" t="s">
        <v>582</v>
      </c>
      <c r="C63" s="308">
        <v>0</v>
      </c>
      <c r="D63" s="308">
        <v>0</v>
      </c>
      <c r="E63" s="308">
        <v>0</v>
      </c>
      <c r="F63" s="308">
        <v>0</v>
      </c>
      <c r="G63" s="308">
        <v>0</v>
      </c>
      <c r="H63" s="308">
        <v>0</v>
      </c>
    </row>
    <row r="64" spans="1:8">
      <c r="A64" s="309">
        <v>29.1</v>
      </c>
      <c r="B64" s="302" t="s">
        <v>583</v>
      </c>
      <c r="C64" s="308">
        <v>0</v>
      </c>
      <c r="D64" s="308">
        <v>0</v>
      </c>
      <c r="E64" s="308">
        <v>0</v>
      </c>
      <c r="F64" s="308">
        <v>0</v>
      </c>
      <c r="G64" s="308">
        <v>0</v>
      </c>
      <c r="H64" s="308">
        <v>0</v>
      </c>
    </row>
    <row r="65" spans="1:8" ht="24.9" customHeight="1">
      <c r="A65" s="309">
        <v>29.2</v>
      </c>
      <c r="B65" s="313" t="s">
        <v>584</v>
      </c>
      <c r="C65" s="308">
        <v>0</v>
      </c>
      <c r="D65" s="308">
        <v>0</v>
      </c>
      <c r="E65" s="308">
        <v>0</v>
      </c>
      <c r="F65" s="308">
        <v>0</v>
      </c>
      <c r="G65" s="308">
        <v>0</v>
      </c>
      <c r="H65" s="308">
        <v>0</v>
      </c>
    </row>
    <row r="66" spans="1:8" ht="22.5" customHeight="1">
      <c r="A66" s="309">
        <v>29.3</v>
      </c>
      <c r="B66" s="313" t="s">
        <v>585</v>
      </c>
      <c r="C66" s="308">
        <v>0</v>
      </c>
      <c r="D66" s="308">
        <v>0</v>
      </c>
      <c r="E66" s="308">
        <v>0</v>
      </c>
      <c r="F66" s="308">
        <v>0</v>
      </c>
      <c r="G66" s="308">
        <v>0</v>
      </c>
      <c r="H66" s="308">
        <v>0</v>
      </c>
    </row>
    <row r="67" spans="1:8">
      <c r="A67" s="309">
        <v>30</v>
      </c>
      <c r="B67" s="299" t="s">
        <v>586</v>
      </c>
      <c r="C67" s="308">
        <v>182093845</v>
      </c>
      <c r="D67" s="308">
        <v>0</v>
      </c>
      <c r="E67" s="308">
        <v>182093845</v>
      </c>
      <c r="F67" s="308">
        <v>161189073</v>
      </c>
      <c r="G67" s="308">
        <v>0</v>
      </c>
      <c r="H67" s="308">
        <v>161189073</v>
      </c>
    </row>
    <row r="68" spans="1:8">
      <c r="A68" s="309">
        <v>31</v>
      </c>
      <c r="B68" s="319" t="s">
        <v>587</v>
      </c>
      <c r="C68" s="308">
        <v>310115845</v>
      </c>
      <c r="D68" s="308">
        <v>0</v>
      </c>
      <c r="E68" s="308">
        <v>310115845</v>
      </c>
      <c r="F68" s="308">
        <v>282561073</v>
      </c>
      <c r="G68" s="308">
        <v>0</v>
      </c>
      <c r="H68" s="308">
        <v>282561073</v>
      </c>
    </row>
    <row r="69" spans="1:8">
      <c r="A69" s="309">
        <v>32</v>
      </c>
      <c r="B69" s="320" t="s">
        <v>588</v>
      </c>
      <c r="C69" s="308">
        <v>1352782733.6058042</v>
      </c>
      <c r="D69" s="308">
        <v>888080187.70000088</v>
      </c>
      <c r="E69" s="308">
        <v>2240862921.3058052</v>
      </c>
      <c r="F69" s="308">
        <v>1115458337.9903297</v>
      </c>
      <c r="G69" s="308">
        <v>847098393.046</v>
      </c>
      <c r="H69" s="308">
        <v>1962556731.0363297</v>
      </c>
    </row>
    <row r="72" spans="1:8">
      <c r="B72" s="563" t="s">
        <v>756</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383" bestFit="1" customWidth="1"/>
    <col min="2" max="2" width="93.44140625" style="383" customWidth="1"/>
    <col min="3" max="3" width="14.5546875" style="383" customWidth="1"/>
    <col min="4" max="5" width="16.109375" style="383" customWidth="1"/>
    <col min="6" max="6" width="16.109375" style="402" customWidth="1"/>
    <col min="7" max="7" width="25.33203125" style="402" customWidth="1"/>
    <col min="8" max="8" width="16.109375" style="383" customWidth="1"/>
    <col min="9" max="11" width="16.109375" style="402" customWidth="1"/>
    <col min="12" max="12" width="26.33203125" style="402" customWidth="1"/>
    <col min="13" max="16384" width="9.109375" style="383"/>
  </cols>
  <sheetData>
    <row r="1" spans="1:12" ht="13.8">
      <c r="A1" s="284" t="s">
        <v>30</v>
      </c>
      <c r="B1" s="369" t="str">
        <f>Info!C2</f>
        <v>Terabank</v>
      </c>
      <c r="F1" s="383"/>
      <c r="G1" s="383"/>
      <c r="I1" s="383"/>
      <c r="J1" s="383"/>
      <c r="K1" s="383"/>
      <c r="L1" s="383"/>
    </row>
    <row r="2" spans="1:12">
      <c r="A2" s="284" t="s">
        <v>31</v>
      </c>
      <c r="B2" s="368">
        <f>'1. key ratios'!B2</f>
        <v>46022</v>
      </c>
      <c r="F2" s="383"/>
      <c r="G2" s="383"/>
      <c r="I2" s="383"/>
      <c r="J2" s="383"/>
      <c r="K2" s="383"/>
      <c r="L2" s="383"/>
    </row>
    <row r="3" spans="1:12">
      <c r="A3" s="285" t="s">
        <v>470</v>
      </c>
      <c r="F3" s="383"/>
      <c r="G3" s="383"/>
      <c r="I3" s="383"/>
      <c r="J3" s="383"/>
      <c r="K3" s="383"/>
      <c r="L3" s="383"/>
    </row>
    <row r="4" spans="1:12">
      <c r="F4" s="383"/>
      <c r="G4" s="383"/>
      <c r="I4" s="383"/>
      <c r="J4" s="383"/>
      <c r="K4" s="383"/>
      <c r="L4" s="383"/>
    </row>
    <row r="5" spans="1:12" ht="37.5" customHeight="1">
      <c r="A5" s="629" t="s">
        <v>487</v>
      </c>
      <c r="B5" s="630"/>
      <c r="C5" s="675" t="s">
        <v>471</v>
      </c>
      <c r="D5" s="676"/>
      <c r="E5" s="676"/>
      <c r="F5" s="676"/>
      <c r="G5" s="676"/>
      <c r="H5" s="675" t="s">
        <v>631</v>
      </c>
      <c r="I5" s="677"/>
      <c r="J5" s="677"/>
      <c r="K5" s="677"/>
      <c r="L5" s="678"/>
    </row>
    <row r="6" spans="1:12" ht="39.6" customHeight="1">
      <c r="A6" s="633"/>
      <c r="B6" s="634"/>
      <c r="C6" s="287"/>
      <c r="D6" s="381" t="s">
        <v>652</v>
      </c>
      <c r="E6" s="381" t="s">
        <v>651</v>
      </c>
      <c r="F6" s="381" t="s">
        <v>650</v>
      </c>
      <c r="G6" s="381" t="s">
        <v>649</v>
      </c>
      <c r="H6" s="403"/>
      <c r="I6" s="381" t="s">
        <v>652</v>
      </c>
      <c r="J6" s="381" t="s">
        <v>651</v>
      </c>
      <c r="K6" s="381" t="s">
        <v>650</v>
      </c>
      <c r="L6" s="381" t="s">
        <v>649</v>
      </c>
    </row>
    <row r="7" spans="1:12">
      <c r="A7" s="372">
        <v>1</v>
      </c>
      <c r="B7" s="387" t="s">
        <v>490</v>
      </c>
      <c r="C7" s="387">
        <v>74977639.803499773</v>
      </c>
      <c r="D7" s="387">
        <v>73253739.464299768</v>
      </c>
      <c r="E7" s="387">
        <v>626950.20990000025</v>
      </c>
      <c r="F7" s="387">
        <v>1096950.1293000001</v>
      </c>
      <c r="G7" s="387">
        <v>0</v>
      </c>
      <c r="H7" s="387">
        <v>1287039.9222000004</v>
      </c>
      <c r="I7" s="387">
        <v>397054.40610000043</v>
      </c>
      <c r="J7" s="387">
        <v>55347.416900000011</v>
      </c>
      <c r="K7" s="387">
        <v>834638.09920000006</v>
      </c>
      <c r="L7" s="387">
        <v>0</v>
      </c>
    </row>
    <row r="8" spans="1:12">
      <c r="A8" s="372">
        <v>2</v>
      </c>
      <c r="B8" s="387" t="s">
        <v>403</v>
      </c>
      <c r="C8" s="387">
        <v>49227433.013800025</v>
      </c>
      <c r="D8" s="387">
        <v>47447302.354100019</v>
      </c>
      <c r="E8" s="387">
        <v>810861.45970000001</v>
      </c>
      <c r="F8" s="387">
        <v>969269.20000000007</v>
      </c>
      <c r="G8" s="387">
        <v>0</v>
      </c>
      <c r="H8" s="387">
        <v>621191.67550000001</v>
      </c>
      <c r="I8" s="387">
        <v>184228.64209999997</v>
      </c>
      <c r="J8" s="387">
        <v>86811.6587</v>
      </c>
      <c r="K8" s="387">
        <v>350151.37470000004</v>
      </c>
      <c r="L8" s="387">
        <v>0</v>
      </c>
    </row>
    <row r="9" spans="1:12">
      <c r="A9" s="372">
        <v>3</v>
      </c>
      <c r="B9" s="387" t="s">
        <v>404</v>
      </c>
      <c r="C9" s="387">
        <v>37236809.322400004</v>
      </c>
      <c r="D9" s="387">
        <v>37236809.322400004</v>
      </c>
      <c r="E9" s="387">
        <v>0</v>
      </c>
      <c r="F9" s="387">
        <v>0</v>
      </c>
      <c r="G9" s="387">
        <v>0</v>
      </c>
      <c r="H9" s="387">
        <v>77.974099999999993</v>
      </c>
      <c r="I9" s="387">
        <v>77.974099999999993</v>
      </c>
      <c r="J9" s="387">
        <v>0</v>
      </c>
      <c r="K9" s="387">
        <v>0</v>
      </c>
      <c r="L9" s="387">
        <v>0</v>
      </c>
    </row>
    <row r="10" spans="1:12">
      <c r="A10" s="372">
        <v>4</v>
      </c>
      <c r="B10" s="387" t="s">
        <v>491</v>
      </c>
      <c r="C10" s="387">
        <v>132668760.57240005</v>
      </c>
      <c r="D10" s="387">
        <v>127868107.68410005</v>
      </c>
      <c r="E10" s="387">
        <v>48792.27</v>
      </c>
      <c r="F10" s="387">
        <v>4751860.6182999993</v>
      </c>
      <c r="G10" s="387">
        <v>0</v>
      </c>
      <c r="H10" s="387">
        <v>623781.10119999992</v>
      </c>
      <c r="I10" s="387">
        <v>483932.64969999989</v>
      </c>
      <c r="J10" s="387">
        <v>17523.4627</v>
      </c>
      <c r="K10" s="387">
        <v>122324.98880000001</v>
      </c>
      <c r="L10" s="387">
        <v>0</v>
      </c>
    </row>
    <row r="11" spans="1:12">
      <c r="A11" s="372">
        <v>5</v>
      </c>
      <c r="B11" s="387" t="s">
        <v>405</v>
      </c>
      <c r="C11" s="387">
        <v>128014428.69519994</v>
      </c>
      <c r="D11" s="387">
        <v>118278122.43269995</v>
      </c>
      <c r="E11" s="387">
        <v>2613511.5534000001</v>
      </c>
      <c r="F11" s="387">
        <v>7122794.7090999987</v>
      </c>
      <c r="G11" s="387">
        <v>0</v>
      </c>
      <c r="H11" s="387">
        <v>2338236.1738999998</v>
      </c>
      <c r="I11" s="387">
        <v>542846.32909999962</v>
      </c>
      <c r="J11" s="387">
        <v>246169.97779999999</v>
      </c>
      <c r="K11" s="387">
        <v>1549219.8670000001</v>
      </c>
      <c r="L11" s="387">
        <v>0</v>
      </c>
    </row>
    <row r="12" spans="1:12">
      <c r="A12" s="372">
        <v>6</v>
      </c>
      <c r="B12" s="387" t="s">
        <v>406</v>
      </c>
      <c r="C12" s="387">
        <v>50289155.766499989</v>
      </c>
      <c r="D12" s="387">
        <v>42865546.644799992</v>
      </c>
      <c r="E12" s="387">
        <v>5071358.8805999998</v>
      </c>
      <c r="F12" s="387">
        <v>2352250.2411000011</v>
      </c>
      <c r="G12" s="387">
        <v>0</v>
      </c>
      <c r="H12" s="387">
        <v>557240.56519999984</v>
      </c>
      <c r="I12" s="387">
        <v>161193.69149999984</v>
      </c>
      <c r="J12" s="387">
        <v>84524.0432</v>
      </c>
      <c r="K12" s="387">
        <v>311522.83049999998</v>
      </c>
      <c r="L12" s="387">
        <v>0</v>
      </c>
    </row>
    <row r="13" spans="1:12">
      <c r="A13" s="372">
        <v>7</v>
      </c>
      <c r="B13" s="387" t="s">
        <v>407</v>
      </c>
      <c r="C13" s="387">
        <v>106434819.58469999</v>
      </c>
      <c r="D13" s="387">
        <v>95991538.41169998</v>
      </c>
      <c r="E13" s="387">
        <v>5944944.0234000012</v>
      </c>
      <c r="F13" s="387">
        <v>4498337.1496000001</v>
      </c>
      <c r="G13" s="387">
        <v>0</v>
      </c>
      <c r="H13" s="387">
        <v>1200313.7651999996</v>
      </c>
      <c r="I13" s="387">
        <v>408452.43689999956</v>
      </c>
      <c r="J13" s="387">
        <v>376412.92819999997</v>
      </c>
      <c r="K13" s="387">
        <v>415448.40009999991</v>
      </c>
      <c r="L13" s="387">
        <v>0</v>
      </c>
    </row>
    <row r="14" spans="1:12">
      <c r="A14" s="372">
        <v>8</v>
      </c>
      <c r="B14" s="387" t="s">
        <v>408</v>
      </c>
      <c r="C14" s="387">
        <v>73367059.15549998</v>
      </c>
      <c r="D14" s="387">
        <v>69721500.391499966</v>
      </c>
      <c r="E14" s="387">
        <v>770073.25480000011</v>
      </c>
      <c r="F14" s="387">
        <v>2875485.5092000007</v>
      </c>
      <c r="G14" s="387">
        <v>0</v>
      </c>
      <c r="H14" s="387">
        <v>1157335.7961999997</v>
      </c>
      <c r="I14" s="387">
        <v>362487.38499999995</v>
      </c>
      <c r="J14" s="387">
        <v>71119.825599999996</v>
      </c>
      <c r="K14" s="387">
        <v>723728.58559999987</v>
      </c>
      <c r="L14" s="387">
        <v>0</v>
      </c>
    </row>
    <row r="15" spans="1:12">
      <c r="A15" s="372">
        <v>9</v>
      </c>
      <c r="B15" s="387" t="s">
        <v>409</v>
      </c>
      <c r="C15" s="387">
        <v>59744669.161500007</v>
      </c>
      <c r="D15" s="387">
        <v>52170472.708500005</v>
      </c>
      <c r="E15" s="387">
        <v>5991451.6830000002</v>
      </c>
      <c r="F15" s="387">
        <v>1582744.7699999998</v>
      </c>
      <c r="G15" s="387">
        <v>0</v>
      </c>
      <c r="H15" s="387">
        <v>675622.39489999996</v>
      </c>
      <c r="I15" s="387">
        <v>229898.17019999996</v>
      </c>
      <c r="J15" s="387">
        <v>164890.1361</v>
      </c>
      <c r="K15" s="387">
        <v>280834.08860000002</v>
      </c>
      <c r="L15" s="387">
        <v>0</v>
      </c>
    </row>
    <row r="16" spans="1:12">
      <c r="A16" s="372">
        <v>10</v>
      </c>
      <c r="B16" s="387" t="s">
        <v>410</v>
      </c>
      <c r="C16" s="387">
        <v>33470598.819700006</v>
      </c>
      <c r="D16" s="387">
        <v>32695343.634300005</v>
      </c>
      <c r="E16" s="387">
        <v>0</v>
      </c>
      <c r="F16" s="387">
        <v>775255.18540000007</v>
      </c>
      <c r="G16" s="387">
        <v>0</v>
      </c>
      <c r="H16" s="387">
        <v>581152.11749999993</v>
      </c>
      <c r="I16" s="387">
        <v>126041.42859999998</v>
      </c>
      <c r="J16" s="387">
        <v>0</v>
      </c>
      <c r="K16" s="387">
        <v>455110.68890000001</v>
      </c>
      <c r="L16" s="387">
        <v>0</v>
      </c>
    </row>
    <row r="17" spans="1:12">
      <c r="A17" s="372">
        <v>11</v>
      </c>
      <c r="B17" s="387" t="s">
        <v>411</v>
      </c>
      <c r="C17" s="387">
        <v>10922810.844200004</v>
      </c>
      <c r="D17" s="387">
        <v>9544073.2726000026</v>
      </c>
      <c r="E17" s="387">
        <v>306207.8297</v>
      </c>
      <c r="F17" s="387">
        <v>1072529.7419</v>
      </c>
      <c r="G17" s="387">
        <v>0</v>
      </c>
      <c r="H17" s="387">
        <v>433819.7656000001</v>
      </c>
      <c r="I17" s="387">
        <v>48888.058300000019</v>
      </c>
      <c r="J17" s="387">
        <v>62443.214200000002</v>
      </c>
      <c r="K17" s="387">
        <v>322488.49310000008</v>
      </c>
      <c r="L17" s="387">
        <v>0</v>
      </c>
    </row>
    <row r="18" spans="1:12">
      <c r="A18" s="372">
        <v>12</v>
      </c>
      <c r="B18" s="387" t="s">
        <v>412</v>
      </c>
      <c r="C18" s="387">
        <v>88327434.83950007</v>
      </c>
      <c r="D18" s="387">
        <v>80772011.77350007</v>
      </c>
      <c r="E18" s="387">
        <v>721419.92080000008</v>
      </c>
      <c r="F18" s="387">
        <v>6834003.1452000001</v>
      </c>
      <c r="G18" s="387">
        <v>0</v>
      </c>
      <c r="H18" s="387">
        <v>2859615.4461000003</v>
      </c>
      <c r="I18" s="387">
        <v>419555.6538999998</v>
      </c>
      <c r="J18" s="387">
        <v>65252.110500000017</v>
      </c>
      <c r="K18" s="387">
        <v>2374807.6817000005</v>
      </c>
      <c r="L18" s="387">
        <v>0</v>
      </c>
    </row>
    <row r="19" spans="1:12">
      <c r="A19" s="372">
        <v>13</v>
      </c>
      <c r="B19" s="387" t="s">
        <v>413</v>
      </c>
      <c r="C19" s="387">
        <v>24424829.518499993</v>
      </c>
      <c r="D19" s="387">
        <v>22670018.525999993</v>
      </c>
      <c r="E19" s="387">
        <v>174750.84970000002</v>
      </c>
      <c r="F19" s="387">
        <v>1580060.1427999996</v>
      </c>
      <c r="G19" s="387">
        <v>0</v>
      </c>
      <c r="H19" s="387">
        <v>532548.52209999994</v>
      </c>
      <c r="I19" s="387">
        <v>110687.39509999992</v>
      </c>
      <c r="J19" s="387">
        <v>38665.259299999998</v>
      </c>
      <c r="K19" s="387">
        <v>383195.8677</v>
      </c>
      <c r="L19" s="387">
        <v>0</v>
      </c>
    </row>
    <row r="20" spans="1:12">
      <c r="A20" s="372">
        <v>14</v>
      </c>
      <c r="B20" s="387" t="s">
        <v>414</v>
      </c>
      <c r="C20" s="387">
        <v>156856690.84089985</v>
      </c>
      <c r="D20" s="387">
        <v>135480057.79439986</v>
      </c>
      <c r="E20" s="387">
        <v>13049940.7468</v>
      </c>
      <c r="F20" s="387">
        <v>8326692.2997000003</v>
      </c>
      <c r="G20" s="387">
        <v>0</v>
      </c>
      <c r="H20" s="387">
        <v>2749821.2738999994</v>
      </c>
      <c r="I20" s="387">
        <v>576211.33389999985</v>
      </c>
      <c r="J20" s="387">
        <v>650115.61580000003</v>
      </c>
      <c r="K20" s="387">
        <v>1523494.3241999997</v>
      </c>
      <c r="L20" s="387">
        <v>0</v>
      </c>
    </row>
    <row r="21" spans="1:12">
      <c r="A21" s="372">
        <v>15</v>
      </c>
      <c r="B21" s="387" t="s">
        <v>415</v>
      </c>
      <c r="C21" s="387">
        <v>56737929.074599981</v>
      </c>
      <c r="D21" s="387">
        <v>38562446.27829998</v>
      </c>
      <c r="E21" s="387">
        <v>17889466.7445</v>
      </c>
      <c r="F21" s="387">
        <v>286016.05180000002</v>
      </c>
      <c r="G21" s="387">
        <v>0</v>
      </c>
      <c r="H21" s="387">
        <v>862438.93430000008</v>
      </c>
      <c r="I21" s="387">
        <v>181378.81599999996</v>
      </c>
      <c r="J21" s="387">
        <v>528413.56650000007</v>
      </c>
      <c r="K21" s="387">
        <v>152646.55179999999</v>
      </c>
      <c r="L21" s="387">
        <v>0</v>
      </c>
    </row>
    <row r="22" spans="1:12">
      <c r="A22" s="372">
        <v>16</v>
      </c>
      <c r="B22" s="387" t="s">
        <v>416</v>
      </c>
      <c r="C22" s="387">
        <v>231246.25150000001</v>
      </c>
      <c r="D22" s="387">
        <v>231246.25150000001</v>
      </c>
      <c r="E22" s="387">
        <v>0</v>
      </c>
      <c r="F22" s="387">
        <v>0</v>
      </c>
      <c r="G22" s="387">
        <v>0</v>
      </c>
      <c r="H22" s="387">
        <v>1286.9277</v>
      </c>
      <c r="I22" s="387">
        <v>1286.9277</v>
      </c>
      <c r="J22" s="387">
        <v>0</v>
      </c>
      <c r="K22" s="387">
        <v>0</v>
      </c>
      <c r="L22" s="387">
        <v>0</v>
      </c>
    </row>
    <row r="23" spans="1:12">
      <c r="A23" s="372">
        <v>17</v>
      </c>
      <c r="B23" s="387" t="s">
        <v>494</v>
      </c>
      <c r="C23" s="387">
        <v>2385954.4348000004</v>
      </c>
      <c r="D23" s="387">
        <v>1223698.0511000003</v>
      </c>
      <c r="E23" s="387">
        <v>1149062.3837000001</v>
      </c>
      <c r="F23" s="387">
        <v>13194</v>
      </c>
      <c r="G23" s="387">
        <v>0</v>
      </c>
      <c r="H23" s="387">
        <v>41688.249699999993</v>
      </c>
      <c r="I23" s="387">
        <v>6966.043999999999</v>
      </c>
      <c r="J23" s="387">
        <v>24833.272999999997</v>
      </c>
      <c r="K23" s="387">
        <v>9888.9326999999994</v>
      </c>
      <c r="L23" s="387">
        <v>0</v>
      </c>
    </row>
    <row r="24" spans="1:12">
      <c r="A24" s="372">
        <v>18</v>
      </c>
      <c r="B24" s="387" t="s">
        <v>417</v>
      </c>
      <c r="C24" s="387">
        <v>5185939.6314999992</v>
      </c>
      <c r="D24" s="387">
        <v>5185939.6314999992</v>
      </c>
      <c r="E24" s="387">
        <v>0</v>
      </c>
      <c r="F24" s="387">
        <v>0</v>
      </c>
      <c r="G24" s="387">
        <v>0</v>
      </c>
      <c r="H24" s="387">
        <v>20969.309600000001</v>
      </c>
      <c r="I24" s="387">
        <v>20969.309600000001</v>
      </c>
      <c r="J24" s="387">
        <v>0</v>
      </c>
      <c r="K24" s="387">
        <v>0</v>
      </c>
      <c r="L24" s="387">
        <v>0</v>
      </c>
    </row>
    <row r="25" spans="1:12">
      <c r="A25" s="372">
        <v>19</v>
      </c>
      <c r="B25" s="387" t="s">
        <v>418</v>
      </c>
      <c r="C25" s="387">
        <v>3985006.1089999997</v>
      </c>
      <c r="D25" s="387">
        <v>3502543.3755999994</v>
      </c>
      <c r="E25" s="387">
        <v>374145.14</v>
      </c>
      <c r="F25" s="387">
        <v>108317.59340000001</v>
      </c>
      <c r="G25" s="387">
        <v>0</v>
      </c>
      <c r="H25" s="387">
        <v>94418.020699999994</v>
      </c>
      <c r="I25" s="387">
        <v>17137.918099999999</v>
      </c>
      <c r="J25" s="387">
        <v>28573.362799999999</v>
      </c>
      <c r="K25" s="387">
        <v>48706.739799999996</v>
      </c>
      <c r="L25" s="387">
        <v>0</v>
      </c>
    </row>
    <row r="26" spans="1:12">
      <c r="A26" s="372">
        <v>20</v>
      </c>
      <c r="B26" s="387" t="s">
        <v>493</v>
      </c>
      <c r="C26" s="387">
        <v>39974953.98749996</v>
      </c>
      <c r="D26" s="387">
        <v>38053806.028999962</v>
      </c>
      <c r="E26" s="387">
        <v>1405688.4547000001</v>
      </c>
      <c r="F26" s="387">
        <v>515459.50380000001</v>
      </c>
      <c r="G26" s="387">
        <v>0</v>
      </c>
      <c r="H26" s="387">
        <v>423872.39500000014</v>
      </c>
      <c r="I26" s="387">
        <v>163509.89190000016</v>
      </c>
      <c r="J26" s="387">
        <v>20238.863300000001</v>
      </c>
      <c r="K26" s="387">
        <v>240123.6398</v>
      </c>
      <c r="L26" s="387">
        <v>0</v>
      </c>
    </row>
    <row r="27" spans="1:12">
      <c r="A27" s="372">
        <v>21</v>
      </c>
      <c r="B27" s="387" t="s">
        <v>419</v>
      </c>
      <c r="C27" s="387">
        <v>2240048.2416999997</v>
      </c>
      <c r="D27" s="387">
        <v>1697439.6518999999</v>
      </c>
      <c r="E27" s="387">
        <v>290483.50979999994</v>
      </c>
      <c r="F27" s="387">
        <v>252125.08</v>
      </c>
      <c r="G27" s="387">
        <v>0</v>
      </c>
      <c r="H27" s="387">
        <v>103593.06289999999</v>
      </c>
      <c r="I27" s="387">
        <v>9554.804900000001</v>
      </c>
      <c r="J27" s="387">
        <v>16448.066000000003</v>
      </c>
      <c r="K27" s="387">
        <v>77590.191999999995</v>
      </c>
      <c r="L27" s="387">
        <v>0</v>
      </c>
    </row>
    <row r="28" spans="1:12">
      <c r="A28" s="372">
        <v>22</v>
      </c>
      <c r="B28" s="387" t="s">
        <v>420</v>
      </c>
      <c r="C28" s="387">
        <v>1977967.0421000002</v>
      </c>
      <c r="D28" s="387">
        <v>1498401.568</v>
      </c>
      <c r="E28" s="387">
        <v>453.85</v>
      </c>
      <c r="F28" s="387">
        <v>479111.62410000002</v>
      </c>
      <c r="G28" s="387">
        <v>0</v>
      </c>
      <c r="H28" s="387">
        <v>17983.263599999998</v>
      </c>
      <c r="I28" s="387">
        <v>7447.3149000000003</v>
      </c>
      <c r="J28" s="387">
        <v>81.387900000000002</v>
      </c>
      <c r="K28" s="387">
        <v>10454.560799999999</v>
      </c>
      <c r="L28" s="387">
        <v>0</v>
      </c>
    </row>
    <row r="29" spans="1:12">
      <c r="A29" s="372">
        <v>23</v>
      </c>
      <c r="B29" s="387" t="s">
        <v>421</v>
      </c>
      <c r="C29" s="387">
        <v>249398059.84129852</v>
      </c>
      <c r="D29" s="387">
        <v>229464587.65839851</v>
      </c>
      <c r="E29" s="387">
        <v>8107732.8330000015</v>
      </c>
      <c r="F29" s="387">
        <v>11825739.349900007</v>
      </c>
      <c r="G29" s="387">
        <v>0</v>
      </c>
      <c r="H29" s="387">
        <v>6509684.7142999955</v>
      </c>
      <c r="I29" s="387">
        <v>1259468.8834999977</v>
      </c>
      <c r="J29" s="387">
        <v>848411.87299999932</v>
      </c>
      <c r="K29" s="387">
        <v>4401803.957799999</v>
      </c>
      <c r="L29" s="387">
        <v>0</v>
      </c>
    </row>
    <row r="30" spans="1:12">
      <c r="A30" s="372">
        <v>24</v>
      </c>
      <c r="B30" s="387" t="s">
        <v>492</v>
      </c>
      <c r="C30" s="387">
        <v>162890564.49449959</v>
      </c>
      <c r="D30" s="387">
        <v>144442634.01089957</v>
      </c>
      <c r="E30" s="387">
        <v>7456590.6343999989</v>
      </c>
      <c r="F30" s="387">
        <v>10991339.849200001</v>
      </c>
      <c r="G30" s="387">
        <v>0</v>
      </c>
      <c r="H30" s="387">
        <v>5455721.3386999983</v>
      </c>
      <c r="I30" s="387">
        <v>1067184.9941999982</v>
      </c>
      <c r="J30" s="387">
        <v>784161.02129999991</v>
      </c>
      <c r="K30" s="387">
        <v>3604375.3232000005</v>
      </c>
      <c r="L30" s="387">
        <v>0</v>
      </c>
    </row>
    <row r="31" spans="1:12">
      <c r="A31" s="372">
        <v>25</v>
      </c>
      <c r="B31" s="387" t="s">
        <v>422</v>
      </c>
      <c r="C31" s="387">
        <v>83172883.417299986</v>
      </c>
      <c r="D31" s="387">
        <v>79288988.362299994</v>
      </c>
      <c r="E31" s="387">
        <v>867162.26280000003</v>
      </c>
      <c r="F31" s="387">
        <v>3016732.7921999996</v>
      </c>
      <c r="G31" s="387">
        <v>0</v>
      </c>
      <c r="H31" s="387">
        <v>1910694.9423999994</v>
      </c>
      <c r="I31" s="387">
        <v>332734.85859999957</v>
      </c>
      <c r="J31" s="387">
        <v>132184.9633</v>
      </c>
      <c r="K31" s="387">
        <v>1445775.1204999997</v>
      </c>
      <c r="L31" s="387">
        <v>0</v>
      </c>
    </row>
    <row r="32" spans="1:12">
      <c r="A32" s="372">
        <v>26</v>
      </c>
      <c r="B32" s="387" t="s">
        <v>489</v>
      </c>
      <c r="C32" s="387">
        <v>45829292.9359999</v>
      </c>
      <c r="D32" s="387">
        <v>39559846.214699902</v>
      </c>
      <c r="E32" s="387">
        <v>1279826.6959000002</v>
      </c>
      <c r="F32" s="387">
        <v>4989620.0253999988</v>
      </c>
      <c r="G32" s="387">
        <v>0</v>
      </c>
      <c r="H32" s="387">
        <v>3965266.8588</v>
      </c>
      <c r="I32" s="387">
        <v>368733.11030000006</v>
      </c>
      <c r="J32" s="387">
        <v>242807.92119999998</v>
      </c>
      <c r="K32" s="387">
        <v>3353725.8273</v>
      </c>
      <c r="L32" s="387">
        <v>0</v>
      </c>
    </row>
    <row r="33" spans="1:12">
      <c r="A33" s="372">
        <v>27</v>
      </c>
      <c r="B33" s="441" t="s">
        <v>64</v>
      </c>
      <c r="C33" s="387">
        <v>1679972985.4000971</v>
      </c>
      <c r="D33" s="387">
        <v>1528706221.4980977</v>
      </c>
      <c r="E33" s="387">
        <v>74950875.190599993</v>
      </c>
      <c r="F33" s="387">
        <v>76315888.711399987</v>
      </c>
      <c r="G33" s="387">
        <v>0</v>
      </c>
      <c r="H33" s="387">
        <v>35025414.511299998</v>
      </c>
      <c r="I33" s="387">
        <v>7487928.4281999944</v>
      </c>
      <c r="J33" s="387">
        <v>4545429.9472999992</v>
      </c>
      <c r="K33" s="387">
        <v>22992056.1358</v>
      </c>
      <c r="L33" s="387">
        <v>0</v>
      </c>
    </row>
    <row r="35" spans="1:12">
      <c r="B35" s="440"/>
      <c r="C35" s="440"/>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442" bestFit="1" customWidth="1"/>
    <col min="2" max="2" width="68.6640625" style="442" customWidth="1"/>
    <col min="3" max="11" width="28.33203125" style="442" customWidth="1"/>
    <col min="12" max="16384" width="8.6640625" style="442"/>
  </cols>
  <sheetData>
    <row r="1" spans="1:11" s="383" customFormat="1" ht="13.8">
      <c r="A1" s="284" t="s">
        <v>30</v>
      </c>
      <c r="B1" s="369" t="str">
        <f>Info!C2</f>
        <v>Terabank</v>
      </c>
    </row>
    <row r="2" spans="1:11" s="383" customFormat="1">
      <c r="A2" s="284" t="s">
        <v>31</v>
      </c>
      <c r="B2" s="368">
        <f>'1. key ratios'!B2</f>
        <v>46022</v>
      </c>
    </row>
    <row r="3" spans="1:11" s="383" customFormat="1">
      <c r="A3" s="285" t="s">
        <v>472</v>
      </c>
    </row>
    <row r="4" spans="1:11">
      <c r="C4" s="446" t="s">
        <v>666</v>
      </c>
      <c r="D4" s="446" t="s">
        <v>665</v>
      </c>
      <c r="E4" s="446" t="s">
        <v>664</v>
      </c>
      <c r="F4" s="446" t="s">
        <v>663</v>
      </c>
      <c r="G4" s="446" t="s">
        <v>662</v>
      </c>
      <c r="H4" s="446" t="s">
        <v>661</v>
      </c>
      <c r="I4" s="446" t="s">
        <v>660</v>
      </c>
      <c r="J4" s="446" t="s">
        <v>659</v>
      </c>
      <c r="K4" s="446" t="s">
        <v>658</v>
      </c>
    </row>
    <row r="5" spans="1:11" ht="104.1" customHeight="1">
      <c r="A5" s="679" t="s">
        <v>657</v>
      </c>
      <c r="B5" s="680"/>
      <c r="C5" s="445" t="s">
        <v>473</v>
      </c>
      <c r="D5" s="445" t="s">
        <v>474</v>
      </c>
      <c r="E5" s="445" t="s">
        <v>475</v>
      </c>
      <c r="F5" s="445" t="s">
        <v>476</v>
      </c>
      <c r="G5" s="445" t="s">
        <v>477</v>
      </c>
      <c r="H5" s="445" t="s">
        <v>478</v>
      </c>
      <c r="I5" s="445" t="s">
        <v>479</v>
      </c>
      <c r="J5" s="445" t="s">
        <v>480</v>
      </c>
      <c r="K5" s="445" t="s">
        <v>481</v>
      </c>
    </row>
    <row r="6" spans="1:11">
      <c r="A6" s="372">
        <v>1</v>
      </c>
      <c r="B6" s="372" t="s">
        <v>441</v>
      </c>
      <c r="C6" s="372">
        <v>32673640.249999996</v>
      </c>
      <c r="D6" s="372">
        <v>98239032.27000007</v>
      </c>
      <c r="E6" s="372">
        <v>0</v>
      </c>
      <c r="F6" s="372">
        <v>20358210.759999998</v>
      </c>
      <c r="G6" s="372">
        <v>1300517959.3800046</v>
      </c>
      <c r="H6" s="372">
        <v>0</v>
      </c>
      <c r="I6" s="372">
        <v>107494384.79999986</v>
      </c>
      <c r="J6" s="372">
        <v>16124894.440000011</v>
      </c>
      <c r="K6" s="372">
        <v>104564863.50012422</v>
      </c>
    </row>
    <row r="7" spans="1:11">
      <c r="A7" s="372">
        <v>2</v>
      </c>
      <c r="B7" s="372" t="s">
        <v>482</v>
      </c>
      <c r="C7" s="372">
        <v>0</v>
      </c>
      <c r="D7" s="372">
        <v>0</v>
      </c>
      <c r="E7" s="372">
        <v>0</v>
      </c>
      <c r="F7" s="372">
        <v>0</v>
      </c>
      <c r="G7" s="372">
        <v>0</v>
      </c>
      <c r="H7" s="372">
        <v>0</v>
      </c>
      <c r="I7" s="372">
        <v>0</v>
      </c>
      <c r="J7" s="372">
        <v>0</v>
      </c>
      <c r="K7" s="372">
        <v>26039573.84</v>
      </c>
    </row>
    <row r="8" spans="1:11">
      <c r="A8" s="372">
        <v>3</v>
      </c>
      <c r="B8" s="372" t="s">
        <v>449</v>
      </c>
      <c r="C8" s="372">
        <v>11087925.223700004</v>
      </c>
      <c r="D8" s="372">
        <v>0</v>
      </c>
      <c r="E8" s="372">
        <v>0</v>
      </c>
      <c r="F8" s="372">
        <v>0</v>
      </c>
      <c r="G8" s="372">
        <v>32175637.590500005</v>
      </c>
      <c r="H8" s="372">
        <v>0</v>
      </c>
      <c r="I8" s="372">
        <v>3255992.6377999997</v>
      </c>
      <c r="J8" s="372">
        <v>2632852.2676999993</v>
      </c>
      <c r="K8" s="372">
        <v>208060.50170000643</v>
      </c>
    </row>
    <row r="9" spans="1:11">
      <c r="A9" s="372">
        <v>4</v>
      </c>
      <c r="B9" s="392" t="s">
        <v>483</v>
      </c>
      <c r="C9" s="372">
        <v>171505.02000000002</v>
      </c>
      <c r="D9" s="372">
        <v>7802570.2699999996</v>
      </c>
      <c r="E9" s="372">
        <v>0</v>
      </c>
      <c r="F9" s="372">
        <v>0</v>
      </c>
      <c r="G9" s="372">
        <v>52678357.480000027</v>
      </c>
      <c r="H9" s="372">
        <v>0</v>
      </c>
      <c r="I9" s="372">
        <v>9101738.5399999954</v>
      </c>
      <c r="J9" s="372">
        <v>1405519.7700000003</v>
      </c>
      <c r="K9" s="372">
        <v>5156197.6314000934</v>
      </c>
    </row>
    <row r="10" spans="1:11">
      <c r="A10" s="372">
        <v>5</v>
      </c>
      <c r="B10" s="392" t="s">
        <v>484</v>
      </c>
      <c r="C10" s="372">
        <v>0</v>
      </c>
      <c r="D10" s="372">
        <v>0</v>
      </c>
      <c r="E10" s="372">
        <v>0</v>
      </c>
      <c r="F10" s="372">
        <v>0</v>
      </c>
      <c r="G10" s="372">
        <v>0</v>
      </c>
      <c r="H10" s="372">
        <v>0</v>
      </c>
      <c r="I10" s="372">
        <v>0</v>
      </c>
      <c r="J10" s="372">
        <v>0</v>
      </c>
      <c r="K10" s="372">
        <v>0</v>
      </c>
    </row>
    <row r="11" spans="1:11">
      <c r="A11" s="372">
        <v>6</v>
      </c>
      <c r="B11" s="392" t="s">
        <v>485</v>
      </c>
      <c r="C11" s="372">
        <v>0</v>
      </c>
      <c r="D11" s="372">
        <v>0</v>
      </c>
      <c r="E11" s="372">
        <v>0</v>
      </c>
      <c r="F11" s="372">
        <v>0</v>
      </c>
      <c r="G11" s="372">
        <v>400771.53</v>
      </c>
      <c r="H11" s="372">
        <v>0</v>
      </c>
      <c r="I11" s="372">
        <v>0</v>
      </c>
      <c r="J11" s="372">
        <v>0</v>
      </c>
      <c r="K11" s="372">
        <v>0</v>
      </c>
    </row>
    <row r="13" spans="1:11" ht="13.8">
      <c r="B13" s="443"/>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47" bestFit="1" customWidth="1"/>
    <col min="2" max="2" width="71.6640625" style="447" customWidth="1"/>
    <col min="3" max="3" width="10.5546875" style="447" bestFit="1" customWidth="1"/>
    <col min="4" max="7" width="15.5546875" style="447" customWidth="1"/>
    <col min="8" max="8" width="10.5546875" style="447" bestFit="1" customWidth="1"/>
    <col min="9" max="12" width="17.33203125" style="447" customWidth="1"/>
    <col min="13" max="13" width="10.5546875" style="447" bestFit="1" customWidth="1"/>
    <col min="14" max="17" width="16.109375" style="447" customWidth="1"/>
    <col min="18" max="18" width="12.33203125" style="447" bestFit="1" customWidth="1"/>
    <col min="19" max="19" width="46.88671875" style="447" bestFit="1" customWidth="1"/>
    <col min="20" max="20" width="43.44140625" style="447" bestFit="1" customWidth="1"/>
    <col min="21" max="21" width="45.88671875" style="447" bestFit="1" customWidth="1"/>
    <col min="22" max="22" width="43.44140625" style="447" bestFit="1" customWidth="1"/>
    <col min="23" max="16384" width="8.6640625" style="447"/>
  </cols>
  <sheetData>
    <row r="1" spans="1:22">
      <c r="A1" s="284" t="s">
        <v>30</v>
      </c>
      <c r="B1" s="369" t="str">
        <f>Info!C2</f>
        <v>Terabank</v>
      </c>
    </row>
    <row r="2" spans="1:22">
      <c r="A2" s="284" t="s">
        <v>31</v>
      </c>
      <c r="B2" s="368">
        <f>'1. key ratios'!B2</f>
        <v>46022</v>
      </c>
    </row>
    <row r="3" spans="1:22">
      <c r="A3" s="285" t="s">
        <v>500</v>
      </c>
      <c r="B3" s="383"/>
    </row>
    <row r="4" spans="1:22">
      <c r="A4" s="285"/>
      <c r="B4" s="383"/>
    </row>
    <row r="5" spans="1:22" ht="24" customHeight="1">
      <c r="A5" s="681" t="s">
        <v>501</v>
      </c>
      <c r="B5" s="682"/>
      <c r="C5" s="686" t="s">
        <v>667</v>
      </c>
      <c r="D5" s="686"/>
      <c r="E5" s="686"/>
      <c r="F5" s="686"/>
      <c r="G5" s="686"/>
      <c r="H5" s="686" t="s">
        <v>519</v>
      </c>
      <c r="I5" s="686"/>
      <c r="J5" s="686"/>
      <c r="K5" s="686"/>
      <c r="L5" s="686"/>
      <c r="M5" s="686" t="s">
        <v>631</v>
      </c>
      <c r="N5" s="686"/>
      <c r="O5" s="686"/>
      <c r="P5" s="686"/>
      <c r="Q5" s="686"/>
      <c r="R5" s="685" t="s">
        <v>502</v>
      </c>
      <c r="S5" s="685" t="s">
        <v>516</v>
      </c>
      <c r="T5" s="685" t="s">
        <v>517</v>
      </c>
      <c r="U5" s="685" t="s">
        <v>677</v>
      </c>
      <c r="V5" s="685" t="s">
        <v>678</v>
      </c>
    </row>
    <row r="6" spans="1:22" ht="36" customHeight="1">
      <c r="A6" s="683"/>
      <c r="B6" s="684"/>
      <c r="C6" s="456"/>
      <c r="D6" s="381" t="s">
        <v>652</v>
      </c>
      <c r="E6" s="381" t="s">
        <v>651</v>
      </c>
      <c r="F6" s="381" t="s">
        <v>650</v>
      </c>
      <c r="G6" s="381" t="s">
        <v>649</v>
      </c>
      <c r="H6" s="456"/>
      <c r="I6" s="381" t="s">
        <v>652</v>
      </c>
      <c r="J6" s="381" t="s">
        <v>651</v>
      </c>
      <c r="K6" s="381" t="s">
        <v>650</v>
      </c>
      <c r="L6" s="381" t="s">
        <v>649</v>
      </c>
      <c r="M6" s="456"/>
      <c r="N6" s="381" t="s">
        <v>652</v>
      </c>
      <c r="O6" s="381" t="s">
        <v>651</v>
      </c>
      <c r="P6" s="381" t="s">
        <v>650</v>
      </c>
      <c r="Q6" s="381" t="s">
        <v>649</v>
      </c>
      <c r="R6" s="685"/>
      <c r="S6" s="685"/>
      <c r="T6" s="685"/>
      <c r="U6" s="685"/>
      <c r="V6" s="685"/>
    </row>
    <row r="7" spans="1:22">
      <c r="A7" s="451">
        <v>1</v>
      </c>
      <c r="B7" s="455" t="s">
        <v>510</v>
      </c>
      <c r="C7" s="444">
        <v>2796055.4502999997</v>
      </c>
      <c r="D7" s="444">
        <v>1437675.0995999998</v>
      </c>
      <c r="E7" s="444">
        <v>307722.20539999998</v>
      </c>
      <c r="F7" s="444">
        <v>1050658.1453</v>
      </c>
      <c r="G7" s="444">
        <v>0</v>
      </c>
      <c r="H7" s="444">
        <v>2831947.1029000003</v>
      </c>
      <c r="I7" s="444">
        <v>1438993.6152999999</v>
      </c>
      <c r="J7" s="444">
        <v>309101.7438</v>
      </c>
      <c r="K7" s="444">
        <v>1083851.7438000001</v>
      </c>
      <c r="L7" s="444">
        <v>0</v>
      </c>
      <c r="M7" s="444">
        <v>381312.53199393</v>
      </c>
      <c r="N7" s="444">
        <v>39036.599850490005</v>
      </c>
      <c r="O7" s="444">
        <v>114151.70910856999</v>
      </c>
      <c r="P7" s="444">
        <v>228124.22303487</v>
      </c>
      <c r="Q7" s="444">
        <v>0</v>
      </c>
      <c r="R7" s="444">
        <v>20</v>
      </c>
      <c r="S7" s="464">
        <v>0.155</v>
      </c>
      <c r="T7" s="471">
        <v>0.17652399999999999</v>
      </c>
      <c r="U7" s="444">
        <v>0.14161609999999999</v>
      </c>
      <c r="V7" s="465">
        <v>41.085900000000002</v>
      </c>
    </row>
    <row r="8" spans="1:22">
      <c r="A8" s="451">
        <v>2</v>
      </c>
      <c r="B8" s="454" t="s">
        <v>509</v>
      </c>
      <c r="C8" s="444">
        <v>154750062.0122</v>
      </c>
      <c r="D8" s="444">
        <v>145497468.3229</v>
      </c>
      <c r="E8" s="444">
        <v>2132480.9369999999</v>
      </c>
      <c r="F8" s="444">
        <v>7120112.7523000007</v>
      </c>
      <c r="G8" s="444">
        <v>0</v>
      </c>
      <c r="H8" s="444">
        <v>157189458.05409995</v>
      </c>
      <c r="I8" s="444">
        <v>146308439.70569995</v>
      </c>
      <c r="J8" s="444">
        <v>2200963.1175000002</v>
      </c>
      <c r="K8" s="444">
        <v>8680055.2309000008</v>
      </c>
      <c r="L8" s="444">
        <v>0</v>
      </c>
      <c r="M8" s="444">
        <v>7377354.4808403496</v>
      </c>
      <c r="N8" s="444">
        <v>1288173.9871093198</v>
      </c>
      <c r="O8" s="444">
        <v>430251.32956410001</v>
      </c>
      <c r="P8" s="444">
        <v>5658929.1641669301</v>
      </c>
      <c r="Q8" s="444">
        <v>0</v>
      </c>
      <c r="R8" s="444">
        <v>8594</v>
      </c>
      <c r="S8" s="464">
        <v>0.24232578945992109</v>
      </c>
      <c r="T8" s="471">
        <v>0.28924069949173797</v>
      </c>
      <c r="U8" s="444">
        <v>0.20050767999999999</v>
      </c>
      <c r="V8" s="465">
        <v>48.0413</v>
      </c>
    </row>
    <row r="9" spans="1:22">
      <c r="A9" s="451">
        <v>3</v>
      </c>
      <c r="B9" s="454" t="s">
        <v>508</v>
      </c>
      <c r="C9" s="444">
        <v>0</v>
      </c>
      <c r="D9" s="444">
        <v>0</v>
      </c>
      <c r="E9" s="444">
        <v>0</v>
      </c>
      <c r="F9" s="444">
        <v>0</v>
      </c>
      <c r="G9" s="444">
        <v>0</v>
      </c>
      <c r="H9" s="444">
        <v>0</v>
      </c>
      <c r="I9" s="444">
        <v>0</v>
      </c>
      <c r="J9" s="444">
        <v>0</v>
      </c>
      <c r="K9" s="444">
        <v>0</v>
      </c>
      <c r="L9" s="444">
        <v>0</v>
      </c>
      <c r="M9" s="444">
        <v>0</v>
      </c>
      <c r="N9" s="444">
        <v>0</v>
      </c>
      <c r="O9" s="444">
        <v>0</v>
      </c>
      <c r="P9" s="444">
        <v>0</v>
      </c>
      <c r="Q9" s="444">
        <v>0</v>
      </c>
      <c r="R9" s="444">
        <v>0</v>
      </c>
      <c r="S9" s="464" t="s">
        <v>778</v>
      </c>
      <c r="T9" s="471" t="s">
        <v>778</v>
      </c>
      <c r="U9" s="444">
        <v>0</v>
      </c>
      <c r="V9" s="465">
        <v>0</v>
      </c>
    </row>
    <row r="10" spans="1:22">
      <c r="A10" s="451">
        <v>4</v>
      </c>
      <c r="B10" s="454" t="s">
        <v>507</v>
      </c>
      <c r="C10" s="444">
        <v>7942.98</v>
      </c>
      <c r="D10" s="444">
        <v>7942.98</v>
      </c>
      <c r="E10" s="444">
        <v>0</v>
      </c>
      <c r="F10" s="444">
        <v>0</v>
      </c>
      <c r="G10" s="444">
        <v>0</v>
      </c>
      <c r="H10" s="444">
        <v>7942.98</v>
      </c>
      <c r="I10" s="444">
        <v>7942.98</v>
      </c>
      <c r="J10" s="444">
        <v>0</v>
      </c>
      <c r="K10" s="444">
        <v>0</v>
      </c>
      <c r="L10" s="444">
        <v>0</v>
      </c>
      <c r="M10" s="444">
        <v>83.009835839999994</v>
      </c>
      <c r="N10" s="444">
        <v>83.009835839999994</v>
      </c>
      <c r="O10" s="444">
        <v>0</v>
      </c>
      <c r="P10" s="444">
        <v>0</v>
      </c>
      <c r="Q10" s="444">
        <v>0</v>
      </c>
      <c r="R10" s="444">
        <v>8</v>
      </c>
      <c r="S10" s="464">
        <v>0</v>
      </c>
      <c r="T10" s="471">
        <v>0.19715309141401827</v>
      </c>
      <c r="U10" s="444">
        <v>0</v>
      </c>
      <c r="V10" s="465">
        <v>11.4171</v>
      </c>
    </row>
    <row r="11" spans="1:22">
      <c r="A11" s="451">
        <v>5</v>
      </c>
      <c r="B11" s="454" t="s">
        <v>506</v>
      </c>
      <c r="C11" s="444">
        <v>1549938.1931</v>
      </c>
      <c r="D11" s="444">
        <v>1456118.53</v>
      </c>
      <c r="E11" s="444">
        <v>21892.18</v>
      </c>
      <c r="F11" s="444">
        <v>71927.483100000012</v>
      </c>
      <c r="G11" s="444">
        <v>0</v>
      </c>
      <c r="H11" s="444">
        <v>1554963.2031</v>
      </c>
      <c r="I11" s="444">
        <v>1459610.61</v>
      </c>
      <c r="J11" s="444">
        <v>22334.240000000002</v>
      </c>
      <c r="K11" s="444">
        <v>73018.353100000008</v>
      </c>
      <c r="L11" s="444">
        <v>0</v>
      </c>
      <c r="M11" s="444">
        <v>92893.427179310005</v>
      </c>
      <c r="N11" s="444">
        <v>15819.5859953</v>
      </c>
      <c r="O11" s="444">
        <v>4606.1945920400003</v>
      </c>
      <c r="P11" s="444">
        <v>72467.646591970013</v>
      </c>
      <c r="Q11" s="444">
        <v>0</v>
      </c>
      <c r="R11" s="444">
        <v>1592</v>
      </c>
      <c r="S11" s="464">
        <v>0.13796136634382716</v>
      </c>
      <c r="T11" s="471">
        <v>0.14745280595793514</v>
      </c>
      <c r="U11" s="444">
        <v>0.13626589</v>
      </c>
      <c r="V11" s="465">
        <v>23.373200000000001</v>
      </c>
    </row>
    <row r="12" spans="1:22">
      <c r="A12" s="451">
        <v>6</v>
      </c>
      <c r="B12" s="454" t="s">
        <v>505</v>
      </c>
      <c r="C12" s="444">
        <v>1556263.2286</v>
      </c>
      <c r="D12" s="444">
        <v>1449450.4886</v>
      </c>
      <c r="E12" s="444">
        <v>46038.02</v>
      </c>
      <c r="F12" s="444">
        <v>60774.720000000001</v>
      </c>
      <c r="G12" s="444">
        <v>0</v>
      </c>
      <c r="H12" s="444">
        <v>1587782.6333999999</v>
      </c>
      <c r="I12" s="444">
        <v>1469634.1133999999</v>
      </c>
      <c r="J12" s="444">
        <v>47809.55</v>
      </c>
      <c r="K12" s="444">
        <v>70338.97</v>
      </c>
      <c r="L12" s="444">
        <v>0</v>
      </c>
      <c r="M12" s="444">
        <v>103040.80335731001</v>
      </c>
      <c r="N12" s="444">
        <v>30036.422262470001</v>
      </c>
      <c r="O12" s="444">
        <v>11300.409826970001</v>
      </c>
      <c r="P12" s="444">
        <v>61703.971267870002</v>
      </c>
      <c r="Q12" s="444">
        <v>0</v>
      </c>
      <c r="R12" s="444">
        <v>1609</v>
      </c>
      <c r="S12" s="464">
        <v>0.25340089363582202</v>
      </c>
      <c r="T12" s="471">
        <v>0.3177628463798905</v>
      </c>
      <c r="U12" s="444">
        <v>0.26527908</v>
      </c>
      <c r="V12" s="465">
        <v>23.985099999999999</v>
      </c>
    </row>
    <row r="13" spans="1:22">
      <c r="A13" s="451">
        <v>7</v>
      </c>
      <c r="B13" s="454" t="s">
        <v>504</v>
      </c>
      <c r="C13" s="444">
        <v>127617428.42040002</v>
      </c>
      <c r="D13" s="444">
        <v>124199696.73900002</v>
      </c>
      <c r="E13" s="444">
        <v>941146.3811</v>
      </c>
      <c r="F13" s="444">
        <v>2476585.3003000002</v>
      </c>
      <c r="G13" s="444">
        <v>0</v>
      </c>
      <c r="H13" s="444">
        <v>128180595.93620001</v>
      </c>
      <c r="I13" s="444">
        <v>124564213.55420001</v>
      </c>
      <c r="J13" s="444">
        <v>944968.17960000003</v>
      </c>
      <c r="K13" s="444">
        <v>2671414.2023999998</v>
      </c>
      <c r="L13" s="444">
        <v>0</v>
      </c>
      <c r="M13" s="444">
        <v>840511.61650817003</v>
      </c>
      <c r="N13" s="444">
        <v>220973.72411899999</v>
      </c>
      <c r="O13" s="444">
        <v>61174.912768400005</v>
      </c>
      <c r="P13" s="444">
        <v>558362.97962077009</v>
      </c>
      <c r="Q13" s="444">
        <v>0</v>
      </c>
      <c r="R13" s="444">
        <v>1401</v>
      </c>
      <c r="S13" s="464">
        <v>0.12968728695134771</v>
      </c>
      <c r="T13" s="471">
        <v>0.1536477304669655</v>
      </c>
      <c r="U13" s="444">
        <v>0.10943253999999999</v>
      </c>
      <c r="V13" s="465">
        <v>118.89449999999999</v>
      </c>
    </row>
    <row r="14" spans="1:22">
      <c r="A14" s="449">
        <v>7.1</v>
      </c>
      <c r="B14" s="448" t="s">
        <v>513</v>
      </c>
      <c r="C14" s="444">
        <v>95445042.495000005</v>
      </c>
      <c r="D14" s="444">
        <v>92547414.518900007</v>
      </c>
      <c r="E14" s="444">
        <v>621268.48580000002</v>
      </c>
      <c r="F14" s="444">
        <v>2276359.4902999997</v>
      </c>
      <c r="G14" s="444">
        <v>0</v>
      </c>
      <c r="H14" s="444">
        <v>95929528.421700001</v>
      </c>
      <c r="I14" s="444">
        <v>92844113.533900008</v>
      </c>
      <c r="J14" s="444">
        <v>622848.3237999999</v>
      </c>
      <c r="K14" s="444">
        <v>2462566.5640000002</v>
      </c>
      <c r="L14" s="444">
        <v>0</v>
      </c>
      <c r="M14" s="444">
        <v>698341.24111051997</v>
      </c>
      <c r="N14" s="444">
        <v>164966.71407506001</v>
      </c>
      <c r="O14" s="444">
        <v>38493.273876560001</v>
      </c>
      <c r="P14" s="444">
        <v>494881.25315889996</v>
      </c>
      <c r="Q14" s="444">
        <v>0</v>
      </c>
      <c r="R14" s="444">
        <v>959</v>
      </c>
      <c r="S14" s="464">
        <v>0.127319601451611</v>
      </c>
      <c r="T14" s="471">
        <v>0.15190923028691447</v>
      </c>
      <c r="U14" s="444">
        <v>0.10867159999999999</v>
      </c>
      <c r="V14" s="465">
        <v>120.7809</v>
      </c>
    </row>
    <row r="15" spans="1:22">
      <c r="A15" s="449">
        <v>7.2</v>
      </c>
      <c r="B15" s="448" t="s">
        <v>515</v>
      </c>
      <c r="C15" s="444">
        <v>19585946.426000003</v>
      </c>
      <c r="D15" s="444">
        <v>19308856.320700001</v>
      </c>
      <c r="E15" s="444">
        <v>277090.1053</v>
      </c>
      <c r="F15" s="444">
        <v>0</v>
      </c>
      <c r="G15" s="444">
        <v>0</v>
      </c>
      <c r="H15" s="444">
        <v>19634444.3706</v>
      </c>
      <c r="I15" s="444">
        <v>19355181.713799998</v>
      </c>
      <c r="J15" s="444">
        <v>279262.6568</v>
      </c>
      <c r="K15" s="444">
        <v>0</v>
      </c>
      <c r="L15" s="444">
        <v>0</v>
      </c>
      <c r="M15" s="444">
        <v>53202.464456970003</v>
      </c>
      <c r="N15" s="444">
        <v>33570.914149730001</v>
      </c>
      <c r="O15" s="444">
        <v>19631.550307240002</v>
      </c>
      <c r="P15" s="444">
        <v>0</v>
      </c>
      <c r="Q15" s="444">
        <v>0</v>
      </c>
      <c r="R15" s="444">
        <v>270</v>
      </c>
      <c r="S15" s="464">
        <v>0.13805677877674749</v>
      </c>
      <c r="T15" s="471">
        <v>0.16205741352781741</v>
      </c>
      <c r="U15" s="444">
        <v>0.11370811</v>
      </c>
      <c r="V15" s="465">
        <v>105.9521</v>
      </c>
    </row>
    <row r="16" spans="1:22">
      <c r="A16" s="449">
        <v>7.3</v>
      </c>
      <c r="B16" s="448" t="s">
        <v>512</v>
      </c>
      <c r="C16" s="444">
        <v>12586439.499399999</v>
      </c>
      <c r="D16" s="444">
        <v>12343425.8994</v>
      </c>
      <c r="E16" s="444">
        <v>42787.79</v>
      </c>
      <c r="F16" s="444">
        <v>200225.81</v>
      </c>
      <c r="G16" s="444">
        <v>0</v>
      </c>
      <c r="H16" s="444">
        <v>12616623.143899998</v>
      </c>
      <c r="I16" s="444">
        <v>12364918.306499999</v>
      </c>
      <c r="J16" s="444">
        <v>42857.199000000001</v>
      </c>
      <c r="K16" s="444">
        <v>208847.6384</v>
      </c>
      <c r="L16" s="444">
        <v>0</v>
      </c>
      <c r="M16" s="444">
        <v>88967.910940679998</v>
      </c>
      <c r="N16" s="444">
        <v>22436.095894209997</v>
      </c>
      <c r="O16" s="444">
        <v>3050.0885846000001</v>
      </c>
      <c r="P16" s="444">
        <v>63481.726461869999</v>
      </c>
      <c r="Q16" s="444">
        <v>0</v>
      </c>
      <c r="R16" s="444">
        <v>172</v>
      </c>
      <c r="S16" s="464">
        <v>0.12448662820773422</v>
      </c>
      <c r="T16" s="471">
        <v>0.14246236176347474</v>
      </c>
      <c r="U16" s="444">
        <v>0.10854959</v>
      </c>
      <c r="V16" s="465">
        <v>125.03879999999999</v>
      </c>
    </row>
    <row r="17" spans="1:22">
      <c r="A17" s="451">
        <v>8</v>
      </c>
      <c r="B17" s="454" t="s">
        <v>511</v>
      </c>
      <c r="C17" s="444">
        <v>0</v>
      </c>
      <c r="D17" s="444">
        <v>0</v>
      </c>
      <c r="E17" s="444">
        <v>0</v>
      </c>
      <c r="F17" s="444">
        <v>0</v>
      </c>
      <c r="G17" s="444">
        <v>0</v>
      </c>
      <c r="H17" s="444">
        <v>0</v>
      </c>
      <c r="I17" s="444">
        <v>0</v>
      </c>
      <c r="J17" s="444">
        <v>0</v>
      </c>
      <c r="K17" s="444">
        <v>0</v>
      </c>
      <c r="L17" s="444">
        <v>0</v>
      </c>
      <c r="M17" s="444">
        <v>0</v>
      </c>
      <c r="N17" s="444">
        <v>0</v>
      </c>
      <c r="O17" s="444">
        <v>0</v>
      </c>
      <c r="P17" s="444">
        <v>0</v>
      </c>
      <c r="Q17" s="444">
        <v>0</v>
      </c>
      <c r="R17" s="444">
        <v>0</v>
      </c>
      <c r="S17" s="464" t="s">
        <v>778</v>
      </c>
      <c r="T17" s="471" t="s">
        <v>778</v>
      </c>
      <c r="U17" s="444">
        <v>0</v>
      </c>
      <c r="V17" s="465">
        <v>0</v>
      </c>
    </row>
    <row r="18" spans="1:22">
      <c r="A18" s="453">
        <v>9</v>
      </c>
      <c r="B18" s="452" t="s">
        <v>503</v>
      </c>
      <c r="C18" s="444">
        <v>284908.09999999998</v>
      </c>
      <c r="D18" s="444">
        <v>243855.62</v>
      </c>
      <c r="E18" s="444">
        <v>14398.65</v>
      </c>
      <c r="F18" s="444">
        <v>26653.83</v>
      </c>
      <c r="G18" s="444">
        <v>0</v>
      </c>
      <c r="H18" s="444">
        <v>347800.87</v>
      </c>
      <c r="I18" s="444">
        <v>294570.73</v>
      </c>
      <c r="J18" s="444">
        <v>21412.57</v>
      </c>
      <c r="K18" s="444">
        <v>31817.57</v>
      </c>
      <c r="L18" s="444">
        <v>0</v>
      </c>
      <c r="M18" s="444">
        <v>36912.840068079997</v>
      </c>
      <c r="N18" s="444">
        <v>3184.9800394899999</v>
      </c>
      <c r="O18" s="444">
        <v>10207.84285696</v>
      </c>
      <c r="P18" s="444">
        <v>23520.017171629999</v>
      </c>
      <c r="Q18" s="444">
        <v>0</v>
      </c>
      <c r="R18" s="444">
        <v>20</v>
      </c>
      <c r="S18" s="464" t="s">
        <v>778</v>
      </c>
      <c r="T18" s="471" t="s">
        <v>778</v>
      </c>
      <c r="U18" s="444">
        <v>0.11049750999999999</v>
      </c>
      <c r="V18" s="465">
        <v>60.134399999999999</v>
      </c>
    </row>
    <row r="19" spans="1:22">
      <c r="A19" s="451">
        <v>10</v>
      </c>
      <c r="B19" s="450" t="s">
        <v>514</v>
      </c>
      <c r="C19" s="444">
        <v>288562598.38459998</v>
      </c>
      <c r="D19" s="444">
        <v>274292207.78009999</v>
      </c>
      <c r="E19" s="444">
        <v>3463678.3734999998</v>
      </c>
      <c r="F19" s="444">
        <v>10806712.231000001</v>
      </c>
      <c r="G19" s="444">
        <v>0</v>
      </c>
      <c r="H19" s="444">
        <v>291700490.77969992</v>
      </c>
      <c r="I19" s="444">
        <v>275543405.30860001</v>
      </c>
      <c r="J19" s="444">
        <v>3546589.4008999998</v>
      </c>
      <c r="K19" s="444">
        <v>12610496.0702</v>
      </c>
      <c r="L19" s="444">
        <v>0</v>
      </c>
      <c r="M19" s="444">
        <v>8832108.7097829897</v>
      </c>
      <c r="N19" s="444">
        <v>1597308.3092119095</v>
      </c>
      <c r="O19" s="444">
        <v>631692.39871704008</v>
      </c>
      <c r="P19" s="444">
        <v>6603108.0018540388</v>
      </c>
      <c r="Q19" s="444">
        <v>0</v>
      </c>
      <c r="R19" s="444">
        <v>13244</v>
      </c>
      <c r="S19" s="464">
        <v>0.20781925205923968</v>
      </c>
      <c r="T19" s="471">
        <v>0.24570417714055395</v>
      </c>
      <c r="U19" s="471">
        <v>0.15956874314528258</v>
      </c>
      <c r="V19" s="465">
        <v>78.753100000000003</v>
      </c>
    </row>
    <row r="20" spans="1:22" ht="24">
      <c r="A20" s="449">
        <v>10.1</v>
      </c>
      <c r="B20" s="448" t="s">
        <v>518</v>
      </c>
      <c r="C20" s="444">
        <v>0</v>
      </c>
      <c r="D20" s="444">
        <v>0</v>
      </c>
      <c r="E20" s="444">
        <v>0</v>
      </c>
      <c r="F20" s="444">
        <v>0</v>
      </c>
      <c r="G20" s="444">
        <v>0</v>
      </c>
      <c r="H20" s="444">
        <v>0</v>
      </c>
      <c r="I20" s="444">
        <v>0</v>
      </c>
      <c r="J20" s="444">
        <v>0</v>
      </c>
      <c r="K20" s="444">
        <v>0</v>
      </c>
      <c r="L20" s="444">
        <v>0</v>
      </c>
      <c r="M20" s="444">
        <v>0</v>
      </c>
      <c r="N20" s="444">
        <v>0</v>
      </c>
      <c r="O20" s="444">
        <v>0</v>
      </c>
      <c r="P20" s="444">
        <v>0</v>
      </c>
      <c r="Q20" s="444">
        <v>0</v>
      </c>
      <c r="R20" s="444">
        <v>0</v>
      </c>
      <c r="S20" s="464">
        <v>0</v>
      </c>
      <c r="T20" s="444">
        <v>0</v>
      </c>
      <c r="U20" s="444">
        <v>0</v>
      </c>
      <c r="V20" s="465">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zoomScale="80" zoomScaleNormal="80" workbookViewId="0"/>
  </sheetViews>
  <sheetFormatPr defaultRowHeight="14.4"/>
  <cols>
    <col min="2" max="2" width="66.5546875" customWidth="1"/>
    <col min="3" max="8" width="17.88671875" customWidth="1"/>
  </cols>
  <sheetData>
    <row r="1" spans="1:8" s="5" customFormat="1" ht="13.8">
      <c r="A1" s="2" t="s">
        <v>30</v>
      </c>
      <c r="B1" s="3" t="str">
        <f>Info!C2</f>
        <v>Terabank</v>
      </c>
      <c r="C1" s="3"/>
      <c r="D1" s="4"/>
      <c r="E1" s="4"/>
      <c r="F1" s="4"/>
      <c r="G1" s="4"/>
    </row>
    <row r="2" spans="1:8" s="5" customFormat="1" ht="13.8">
      <c r="A2" s="2" t="s">
        <v>31</v>
      </c>
      <c r="B2" s="245">
        <f>'1. key ratios'!B2</f>
        <v>46022</v>
      </c>
      <c r="C2" s="3"/>
      <c r="D2" s="4"/>
      <c r="E2" s="4"/>
      <c r="F2" s="4"/>
      <c r="G2" s="4"/>
    </row>
    <row r="4" spans="1:8">
      <c r="A4" s="580" t="s">
        <v>6</v>
      </c>
      <c r="B4" s="582" t="s">
        <v>589</v>
      </c>
      <c r="C4" s="575" t="s">
        <v>526</v>
      </c>
      <c r="D4" s="575"/>
      <c r="E4" s="575"/>
      <c r="F4" s="575" t="s">
        <v>527</v>
      </c>
      <c r="G4" s="575"/>
      <c r="H4" s="576"/>
    </row>
    <row r="5" spans="1:8" ht="15.6" customHeight="1">
      <c r="A5" s="581"/>
      <c r="B5" s="583"/>
      <c r="C5" s="323" t="s">
        <v>32</v>
      </c>
      <c r="D5" s="323" t="s">
        <v>33</v>
      </c>
      <c r="E5" s="323" t="s">
        <v>34</v>
      </c>
      <c r="F5" s="323" t="s">
        <v>32</v>
      </c>
      <c r="G5" s="323" t="s">
        <v>33</v>
      </c>
      <c r="H5" s="323" t="s">
        <v>34</v>
      </c>
    </row>
    <row r="6" spans="1:8">
      <c r="A6" s="324">
        <v>1</v>
      </c>
      <c r="B6" s="325" t="s">
        <v>590</v>
      </c>
      <c r="C6" s="308">
        <v>149791883.90688109</v>
      </c>
      <c r="D6" s="308">
        <v>63971268.093118921</v>
      </c>
      <c r="E6" s="308">
        <v>213763152</v>
      </c>
      <c r="F6" s="308">
        <v>129071347.4241996</v>
      </c>
      <c r="G6" s="308">
        <v>60144040.575800456</v>
      </c>
      <c r="H6" s="308">
        <v>189215388.00000006</v>
      </c>
    </row>
    <row r="7" spans="1:8">
      <c r="A7" s="324">
        <v>1.1000000000000001</v>
      </c>
      <c r="B7" s="313" t="s">
        <v>533</v>
      </c>
      <c r="C7" s="308">
        <v>0</v>
      </c>
      <c r="D7" s="308">
        <v>0</v>
      </c>
      <c r="E7" s="308">
        <v>0</v>
      </c>
      <c r="F7" s="308">
        <v>0</v>
      </c>
      <c r="G7" s="308">
        <v>0</v>
      </c>
      <c r="H7" s="308">
        <v>0</v>
      </c>
    </row>
    <row r="8" spans="1:8">
      <c r="A8" s="324">
        <v>1.2</v>
      </c>
      <c r="B8" s="313" t="s">
        <v>535</v>
      </c>
      <c r="C8" s="308">
        <v>0</v>
      </c>
      <c r="D8" s="308">
        <v>0</v>
      </c>
      <c r="E8" s="308">
        <v>0</v>
      </c>
      <c r="F8" s="308">
        <v>0</v>
      </c>
      <c r="G8" s="308">
        <v>0</v>
      </c>
      <c r="H8" s="308">
        <v>0</v>
      </c>
    </row>
    <row r="9" spans="1:8" ht="21.6" customHeight="1">
      <c r="A9" s="324">
        <v>1.3</v>
      </c>
      <c r="B9" s="313" t="s">
        <v>591</v>
      </c>
      <c r="C9" s="308">
        <v>0</v>
      </c>
      <c r="D9" s="308">
        <v>0</v>
      </c>
      <c r="E9" s="308">
        <v>0</v>
      </c>
      <c r="F9" s="308">
        <v>0</v>
      </c>
      <c r="G9" s="308">
        <v>0</v>
      </c>
      <c r="H9" s="308">
        <v>0</v>
      </c>
    </row>
    <row r="10" spans="1:8">
      <c r="A10" s="324">
        <v>1.4</v>
      </c>
      <c r="B10" s="313" t="s">
        <v>537</v>
      </c>
      <c r="C10" s="308">
        <v>0</v>
      </c>
      <c r="D10" s="308">
        <v>0</v>
      </c>
      <c r="E10" s="308">
        <v>0</v>
      </c>
      <c r="F10" s="308">
        <v>0</v>
      </c>
      <c r="G10" s="308">
        <v>0</v>
      </c>
      <c r="H10" s="308">
        <v>0</v>
      </c>
    </row>
    <row r="11" spans="1:8">
      <c r="A11" s="324">
        <v>1.5</v>
      </c>
      <c r="B11" s="313" t="s">
        <v>541</v>
      </c>
      <c r="C11" s="308">
        <v>150165528.92214802</v>
      </c>
      <c r="D11" s="308">
        <v>63971268.093118921</v>
      </c>
      <c r="E11" s="308">
        <v>214136797.01526695</v>
      </c>
      <c r="F11" s="308">
        <v>129104685.0282446</v>
      </c>
      <c r="G11" s="308">
        <v>60144040.575800456</v>
      </c>
      <c r="H11" s="308">
        <v>189248725.60404506</v>
      </c>
    </row>
    <row r="12" spans="1:8">
      <c r="A12" s="324">
        <v>1.6</v>
      </c>
      <c r="B12" s="314" t="s">
        <v>423</v>
      </c>
      <c r="C12" s="308">
        <v>-373645.01526691281</v>
      </c>
      <c r="D12" s="308">
        <v>0</v>
      </c>
      <c r="E12" s="308">
        <v>-373645.01526691281</v>
      </c>
      <c r="F12" s="308">
        <v>-33337.604044998297</v>
      </c>
      <c r="G12" s="308">
        <v>0</v>
      </c>
      <c r="H12" s="308">
        <v>-33337.604044998297</v>
      </c>
    </row>
    <row r="13" spans="1:8">
      <c r="A13" s="324">
        <v>2</v>
      </c>
      <c r="B13" s="326" t="s">
        <v>592</v>
      </c>
      <c r="C13" s="308">
        <v>-89782217.650000036</v>
      </c>
      <c r="D13" s="308">
        <v>-39080429.880000025</v>
      </c>
      <c r="E13" s="308">
        <v>-128862647.53000006</v>
      </c>
      <c r="F13" s="308">
        <v>-79374303.060000047</v>
      </c>
      <c r="G13" s="308">
        <v>-33183799.581234541</v>
      </c>
      <c r="H13" s="308">
        <v>-112558102.64123459</v>
      </c>
    </row>
    <row r="14" spans="1:8">
      <c r="A14" s="324">
        <v>2.1</v>
      </c>
      <c r="B14" s="313" t="s">
        <v>593</v>
      </c>
      <c r="C14" s="308">
        <v>0</v>
      </c>
      <c r="D14" s="308">
        <v>0</v>
      </c>
      <c r="E14" s="308">
        <v>0</v>
      </c>
      <c r="F14" s="308">
        <v>0</v>
      </c>
      <c r="G14" s="308">
        <v>0</v>
      </c>
      <c r="H14" s="308">
        <v>0</v>
      </c>
    </row>
    <row r="15" spans="1:8" ht="24.6" customHeight="1">
      <c r="A15" s="324">
        <v>2.2000000000000002</v>
      </c>
      <c r="B15" s="313" t="s">
        <v>594</v>
      </c>
      <c r="C15" s="308">
        <v>0</v>
      </c>
      <c r="D15" s="308">
        <v>0</v>
      </c>
      <c r="E15" s="308">
        <v>0</v>
      </c>
      <c r="F15" s="308">
        <v>0</v>
      </c>
      <c r="G15" s="308">
        <v>0</v>
      </c>
      <c r="H15" s="308">
        <v>0</v>
      </c>
    </row>
    <row r="16" spans="1:8" ht="20.399999999999999" customHeight="1">
      <c r="A16" s="324">
        <v>2.2999999999999998</v>
      </c>
      <c r="B16" s="313" t="s">
        <v>595</v>
      </c>
      <c r="C16" s="308">
        <v>-88475478.030000031</v>
      </c>
      <c r="D16" s="308">
        <v>-39080429.880000025</v>
      </c>
      <c r="E16" s="308">
        <v>-127555907.91000006</v>
      </c>
      <c r="F16" s="308">
        <v>-78471899.200000048</v>
      </c>
      <c r="G16" s="308">
        <v>-33183799.581234541</v>
      </c>
      <c r="H16" s="308">
        <v>-111655698.78123459</v>
      </c>
    </row>
    <row r="17" spans="1:8">
      <c r="A17" s="324">
        <v>2.4</v>
      </c>
      <c r="B17" s="313" t="s">
        <v>596</v>
      </c>
      <c r="C17" s="308">
        <v>-1306739.6200000001</v>
      </c>
      <c r="D17" s="308">
        <v>0</v>
      </c>
      <c r="E17" s="308">
        <v>-1306739.6200000001</v>
      </c>
      <c r="F17" s="308">
        <v>-902403.86</v>
      </c>
      <c r="G17" s="308">
        <v>0</v>
      </c>
      <c r="H17" s="308">
        <v>-902403.86</v>
      </c>
    </row>
    <row r="18" spans="1:8">
      <c r="A18" s="324">
        <v>3</v>
      </c>
      <c r="B18" s="326" t="s">
        <v>597</v>
      </c>
      <c r="C18" s="308">
        <v>0</v>
      </c>
      <c r="D18" s="308">
        <v>0</v>
      </c>
      <c r="E18" s="308">
        <v>0</v>
      </c>
      <c r="F18" s="308">
        <v>0</v>
      </c>
      <c r="G18" s="308">
        <v>0</v>
      </c>
      <c r="H18" s="308">
        <v>0</v>
      </c>
    </row>
    <row r="19" spans="1:8">
      <c r="A19" s="324">
        <v>4</v>
      </c>
      <c r="B19" s="326" t="s">
        <v>598</v>
      </c>
      <c r="C19" s="308">
        <v>7634025.9500000011</v>
      </c>
      <c r="D19" s="308">
        <v>2197417.0499999989</v>
      </c>
      <c r="E19" s="308">
        <v>9831443</v>
      </c>
      <c r="F19" s="308">
        <v>7555092.0300000003</v>
      </c>
      <c r="G19" s="308">
        <v>2695985.9699999997</v>
      </c>
      <c r="H19" s="308">
        <v>10251078</v>
      </c>
    </row>
    <row r="20" spans="1:8">
      <c r="A20" s="324">
        <v>5</v>
      </c>
      <c r="B20" s="326" t="s">
        <v>599</v>
      </c>
      <c r="C20" s="308">
        <v>-4359150.18</v>
      </c>
      <c r="D20" s="308">
        <v>-2830436.82</v>
      </c>
      <c r="E20" s="308">
        <v>-7189587</v>
      </c>
      <c r="F20" s="308">
        <v>-2857071.1700000004</v>
      </c>
      <c r="G20" s="308">
        <v>-2255956.8299999996</v>
      </c>
      <c r="H20" s="308">
        <v>-5113028</v>
      </c>
    </row>
    <row r="21" spans="1:8" ht="24" customHeight="1">
      <c r="A21" s="324">
        <v>6</v>
      </c>
      <c r="B21" s="326" t="s">
        <v>600</v>
      </c>
      <c r="C21" s="308">
        <v>2313.5300000000002</v>
      </c>
      <c r="D21" s="308">
        <v>0</v>
      </c>
      <c r="E21" s="308">
        <v>2313.5300000000002</v>
      </c>
      <c r="F21" s="308">
        <v>44996.29</v>
      </c>
      <c r="G21" s="308">
        <v>0</v>
      </c>
      <c r="H21" s="308">
        <v>44996.29</v>
      </c>
    </row>
    <row r="22" spans="1:8" ht="18.600000000000001" customHeight="1">
      <c r="A22" s="324">
        <v>7</v>
      </c>
      <c r="B22" s="326" t="s">
        <v>601</v>
      </c>
      <c r="C22" s="308">
        <v>-406253.77999999747</v>
      </c>
      <c r="D22" s="308">
        <v>0</v>
      </c>
      <c r="E22" s="308">
        <v>-406253.77999999747</v>
      </c>
      <c r="F22" s="308">
        <v>0</v>
      </c>
      <c r="G22" s="308">
        <v>0</v>
      </c>
      <c r="H22" s="308">
        <v>0</v>
      </c>
    </row>
    <row r="23" spans="1:8" ht="25.5" customHeight="1">
      <c r="A23" s="324">
        <v>8</v>
      </c>
      <c r="B23" s="327" t="s">
        <v>602</v>
      </c>
      <c r="C23" s="308">
        <v>0</v>
      </c>
      <c r="D23" s="308">
        <v>0</v>
      </c>
      <c r="E23" s="308">
        <v>0</v>
      </c>
      <c r="F23" s="308">
        <v>0</v>
      </c>
      <c r="G23" s="308">
        <v>0</v>
      </c>
      <c r="H23" s="308">
        <v>0</v>
      </c>
    </row>
    <row r="24" spans="1:8" ht="34.5" customHeight="1">
      <c r="A24" s="324">
        <v>9</v>
      </c>
      <c r="B24" s="327" t="s">
        <v>603</v>
      </c>
      <c r="C24" s="308">
        <v>0</v>
      </c>
      <c r="D24" s="308">
        <v>0</v>
      </c>
      <c r="E24" s="308">
        <v>0</v>
      </c>
      <c r="F24" s="308">
        <v>0</v>
      </c>
      <c r="G24" s="308">
        <v>0</v>
      </c>
      <c r="H24" s="308">
        <v>0</v>
      </c>
    </row>
    <row r="25" spans="1:8">
      <c r="A25" s="324">
        <v>10</v>
      </c>
      <c r="B25" s="326" t="s">
        <v>604</v>
      </c>
      <c r="C25" s="308">
        <v>5268692.7799999975</v>
      </c>
      <c r="D25" s="308">
        <v>0</v>
      </c>
      <c r="E25" s="308">
        <v>5268692.7799999975</v>
      </c>
      <c r="F25" s="308">
        <v>7514640</v>
      </c>
      <c r="G25" s="308">
        <v>0</v>
      </c>
      <c r="H25" s="308">
        <v>7514640</v>
      </c>
    </row>
    <row r="26" spans="1:8">
      <c r="A26" s="324">
        <v>11</v>
      </c>
      <c r="B26" s="328" t="s">
        <v>605</v>
      </c>
      <c r="C26" s="472">
        <v>497182.19834672706</v>
      </c>
      <c r="D26" s="308">
        <v>0</v>
      </c>
      <c r="E26" s="308">
        <v>497182.19834672706</v>
      </c>
      <c r="F26" s="308">
        <v>425798.08819039341</v>
      </c>
      <c r="G26" s="308">
        <v>0</v>
      </c>
      <c r="H26" s="308">
        <v>425798.08819039341</v>
      </c>
    </row>
    <row r="27" spans="1:8">
      <c r="A27" s="324">
        <v>12</v>
      </c>
      <c r="B27" s="326" t="s">
        <v>606</v>
      </c>
      <c r="C27" s="308">
        <v>450893.15</v>
      </c>
      <c r="D27" s="308">
        <v>517491.56000000006</v>
      </c>
      <c r="E27" s="308">
        <v>968384.71000000008</v>
      </c>
      <c r="F27" s="308">
        <v>479709.9599999999</v>
      </c>
      <c r="G27" s="308">
        <v>640600.67000000004</v>
      </c>
      <c r="H27" s="308">
        <v>1120310.6299999999</v>
      </c>
    </row>
    <row r="28" spans="1:8">
      <c r="A28" s="324">
        <v>13</v>
      </c>
      <c r="B28" s="329" t="s">
        <v>607</v>
      </c>
      <c r="C28" s="308">
        <v>-9990762.1409093123</v>
      </c>
      <c r="D28" s="308">
        <v>-62448.480000000003</v>
      </c>
      <c r="E28" s="308">
        <v>-10053210.620909313</v>
      </c>
      <c r="F28" s="308">
        <v>-9885545.7431603</v>
      </c>
      <c r="G28" s="308">
        <v>-87114.18</v>
      </c>
      <c r="H28" s="308">
        <v>-9972659.9231602997</v>
      </c>
    </row>
    <row r="29" spans="1:8">
      <c r="A29" s="324">
        <v>14</v>
      </c>
      <c r="B29" s="330" t="s">
        <v>608</v>
      </c>
      <c r="C29" s="308">
        <v>-35570363.910000004</v>
      </c>
      <c r="D29" s="308">
        <v>-175041.54</v>
      </c>
      <c r="E29" s="308">
        <v>-35745405.450000003</v>
      </c>
      <c r="F29" s="308">
        <v>-32948018.647551022</v>
      </c>
      <c r="G29" s="308">
        <v>-164811.99</v>
      </c>
      <c r="H29" s="308">
        <v>-33112830.637551021</v>
      </c>
    </row>
    <row r="30" spans="1:8">
      <c r="A30" s="324">
        <v>14.1</v>
      </c>
      <c r="B30" s="301" t="s">
        <v>609</v>
      </c>
      <c r="C30" s="308">
        <v>-32187832.440000001</v>
      </c>
      <c r="D30" s="308">
        <v>0</v>
      </c>
      <c r="E30" s="308">
        <v>-32187832.440000001</v>
      </c>
      <c r="F30" s="308">
        <v>-29338132.15755102</v>
      </c>
      <c r="G30" s="308">
        <v>0</v>
      </c>
      <c r="H30" s="308">
        <v>-29338132.15755102</v>
      </c>
    </row>
    <row r="31" spans="1:8">
      <c r="A31" s="324">
        <v>14.2</v>
      </c>
      <c r="B31" s="301" t="s">
        <v>610</v>
      </c>
      <c r="C31" s="308">
        <v>-3382531.4699999997</v>
      </c>
      <c r="D31" s="308">
        <v>-175041.54</v>
      </c>
      <c r="E31" s="308">
        <v>-3557573.01</v>
      </c>
      <c r="F31" s="308">
        <v>-3609886.49</v>
      </c>
      <c r="G31" s="308">
        <v>-164811.99</v>
      </c>
      <c r="H31" s="308">
        <v>-3774698.4800000004</v>
      </c>
    </row>
    <row r="32" spans="1:8">
      <c r="A32" s="324">
        <v>15</v>
      </c>
      <c r="B32" s="326" t="s">
        <v>611</v>
      </c>
      <c r="C32" s="308">
        <v>-7838383</v>
      </c>
      <c r="D32" s="308">
        <v>0</v>
      </c>
      <c r="E32" s="308">
        <v>-7838383</v>
      </c>
      <c r="F32" s="308">
        <v>-6539577</v>
      </c>
      <c r="G32" s="308">
        <v>0</v>
      </c>
      <c r="H32" s="308">
        <v>-6539577</v>
      </c>
    </row>
    <row r="33" spans="1:8" ht="22.5" customHeight="1">
      <c r="A33" s="324">
        <v>16</v>
      </c>
      <c r="B33" s="299" t="s">
        <v>612</v>
      </c>
      <c r="C33" s="308">
        <v>0</v>
      </c>
      <c r="D33" s="308">
        <v>0</v>
      </c>
      <c r="E33" s="308">
        <v>0</v>
      </c>
      <c r="F33" s="308">
        <v>0</v>
      </c>
      <c r="G33" s="308">
        <v>0</v>
      </c>
      <c r="H33" s="308">
        <v>0</v>
      </c>
    </row>
    <row r="34" spans="1:8">
      <c r="A34" s="324">
        <v>17</v>
      </c>
      <c r="B34" s="326" t="s">
        <v>613</v>
      </c>
      <c r="C34" s="308">
        <v>-55274.418412855041</v>
      </c>
      <c r="D34" s="308">
        <v>0</v>
      </c>
      <c r="E34" s="308">
        <v>-55274.418412855041</v>
      </c>
      <c r="F34" s="308">
        <v>379734.28088092851</v>
      </c>
      <c r="G34" s="308">
        <v>0</v>
      </c>
      <c r="H34" s="308">
        <v>379734.28088092851</v>
      </c>
    </row>
    <row r="35" spans="1:8">
      <c r="A35" s="324">
        <v>17.100000000000001</v>
      </c>
      <c r="B35" s="301" t="s">
        <v>614</v>
      </c>
      <c r="C35" s="477">
        <v>-38435.441224737471</v>
      </c>
      <c r="D35" s="308">
        <v>0</v>
      </c>
      <c r="E35" s="308">
        <v>-38435.441224737471</v>
      </c>
      <c r="F35" s="308">
        <v>375520.42754807428</v>
      </c>
      <c r="G35" s="308">
        <v>0</v>
      </c>
      <c r="H35" s="308">
        <v>375520.42754807428</v>
      </c>
    </row>
    <row r="36" spans="1:8">
      <c r="A36" s="324">
        <v>17.2</v>
      </c>
      <c r="B36" s="301" t="s">
        <v>615</v>
      </c>
      <c r="C36" s="308">
        <v>-16838.977188117569</v>
      </c>
      <c r="D36" s="308">
        <v>0</v>
      </c>
      <c r="E36" s="308">
        <v>-16838.977188117569</v>
      </c>
      <c r="F36" s="308">
        <v>4213.8533328542544</v>
      </c>
      <c r="G36" s="308">
        <v>0</v>
      </c>
      <c r="H36" s="308">
        <v>4213.8533328542544</v>
      </c>
    </row>
    <row r="37" spans="1:8" ht="41.4" customHeight="1">
      <c r="A37" s="324">
        <v>18</v>
      </c>
      <c r="B37" s="331" t="s">
        <v>616</v>
      </c>
      <c r="C37" s="308">
        <v>-7569782.0780564798</v>
      </c>
      <c r="D37" s="308">
        <v>3730170.4850999988</v>
      </c>
      <c r="E37" s="308">
        <v>-3839611.592956481</v>
      </c>
      <c r="F37" s="308">
        <v>-6487259.5006114943</v>
      </c>
      <c r="G37" s="308">
        <v>998855.11531961022</v>
      </c>
      <c r="H37" s="308">
        <v>-5488404.3852918837</v>
      </c>
    </row>
    <row r="38" spans="1:8">
      <c r="A38" s="324">
        <v>18.100000000000001</v>
      </c>
      <c r="B38" s="332" t="s">
        <v>617</v>
      </c>
      <c r="C38" s="308">
        <v>0</v>
      </c>
      <c r="D38" s="308">
        <v>0</v>
      </c>
      <c r="E38" s="308">
        <v>0</v>
      </c>
      <c r="F38" s="308">
        <v>0</v>
      </c>
      <c r="G38" s="308">
        <v>0</v>
      </c>
      <c r="H38" s="308">
        <v>0</v>
      </c>
    </row>
    <row r="39" spans="1:8">
      <c r="A39" s="324">
        <v>18.2</v>
      </c>
      <c r="B39" s="332" t="s">
        <v>618</v>
      </c>
      <c r="C39" s="308">
        <v>-7569782.0780564798</v>
      </c>
      <c r="D39" s="308">
        <v>3730170.4850999988</v>
      </c>
      <c r="E39" s="308">
        <v>-3839611.592956481</v>
      </c>
      <c r="F39" s="308">
        <v>-6487259.5006114943</v>
      </c>
      <c r="G39" s="308">
        <v>998855.11531961022</v>
      </c>
      <c r="H39" s="308">
        <v>-5488404.3852918837</v>
      </c>
    </row>
    <row r="40" spans="1:8" ht="24.6" customHeight="1">
      <c r="A40" s="324">
        <v>19</v>
      </c>
      <c r="B40" s="331" t="s">
        <v>619</v>
      </c>
      <c r="C40" s="308">
        <v>0</v>
      </c>
      <c r="D40" s="308">
        <v>0</v>
      </c>
      <c r="E40" s="308">
        <v>0</v>
      </c>
      <c r="F40" s="308">
        <v>0</v>
      </c>
      <c r="G40" s="308">
        <v>0</v>
      </c>
      <c r="H40" s="308">
        <v>0</v>
      </c>
    </row>
    <row r="41" spans="1:8" ht="17.399999999999999" customHeight="1">
      <c r="A41" s="324">
        <v>20</v>
      </c>
      <c r="B41" s="331" t="s">
        <v>620</v>
      </c>
      <c r="C41" s="472">
        <v>0</v>
      </c>
      <c r="D41" s="308">
        <v>0</v>
      </c>
      <c r="E41" s="308">
        <v>0</v>
      </c>
      <c r="F41" s="308">
        <v>0</v>
      </c>
      <c r="G41" s="308">
        <v>0</v>
      </c>
      <c r="H41" s="308">
        <v>0</v>
      </c>
    </row>
    <row r="42" spans="1:8" ht="26.4" customHeight="1">
      <c r="A42" s="324">
        <v>21</v>
      </c>
      <c r="B42" s="331" t="s">
        <v>621</v>
      </c>
      <c r="C42" s="308">
        <v>0</v>
      </c>
      <c r="D42" s="308">
        <v>0</v>
      </c>
      <c r="E42" s="308">
        <v>0</v>
      </c>
      <c r="F42" s="308">
        <v>0</v>
      </c>
      <c r="G42" s="308">
        <v>0</v>
      </c>
      <c r="H42" s="308">
        <v>0</v>
      </c>
    </row>
    <row r="43" spans="1:8">
      <c r="A43" s="324">
        <v>22</v>
      </c>
      <c r="B43" s="333" t="s">
        <v>622</v>
      </c>
      <c r="C43" s="308">
        <v>8072804.3578491574</v>
      </c>
      <c r="D43" s="308">
        <v>28267990.468218889</v>
      </c>
      <c r="E43" s="308">
        <v>36340794.826068044</v>
      </c>
      <c r="F43" s="308">
        <v>7379542.9519480513</v>
      </c>
      <c r="G43" s="308">
        <v>28787799.749885529</v>
      </c>
      <c r="H43" s="308">
        <v>36167342.701833583</v>
      </c>
    </row>
    <row r="44" spans="1:8">
      <c r="A44" s="324">
        <v>23</v>
      </c>
      <c r="B44" s="333" t="s">
        <v>623</v>
      </c>
      <c r="C44" s="308">
        <v>-5436022</v>
      </c>
      <c r="D44" s="308">
        <v>0</v>
      </c>
      <c r="E44" s="308">
        <v>-5436022</v>
      </c>
      <c r="F44" s="308">
        <v>-5327774</v>
      </c>
      <c r="G44" s="308">
        <v>0</v>
      </c>
      <c r="H44" s="308">
        <v>-5327774</v>
      </c>
    </row>
    <row r="45" spans="1:8">
      <c r="A45" s="324">
        <v>24</v>
      </c>
      <c r="B45" s="334" t="s">
        <v>624</v>
      </c>
      <c r="C45" s="308">
        <v>2636782.3578491574</v>
      </c>
      <c r="D45" s="308">
        <v>28267990.468218889</v>
      </c>
      <c r="E45" s="308">
        <v>30904772.826068047</v>
      </c>
      <c r="F45" s="308">
        <v>2051768.9519480513</v>
      </c>
      <c r="G45" s="308">
        <v>28787799.749885529</v>
      </c>
      <c r="H45" s="308">
        <v>30839568.70183358</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21"/>
    <col min="2" max="2" width="87.5546875" bestFit="1" customWidth="1"/>
    <col min="3" max="8" width="15.44140625" customWidth="1"/>
  </cols>
  <sheetData>
    <row r="1" spans="1:8" s="5" customFormat="1" ht="13.8">
      <c r="A1" s="2" t="s">
        <v>30</v>
      </c>
      <c r="B1" s="3" t="str">
        <f>Info!C2</f>
        <v>Terabank</v>
      </c>
      <c r="C1" s="3"/>
      <c r="D1" s="4"/>
      <c r="E1" s="4"/>
      <c r="F1" s="4"/>
      <c r="G1" s="4"/>
    </row>
    <row r="2" spans="1:8" s="5" customFormat="1" ht="13.8">
      <c r="A2" s="2" t="s">
        <v>31</v>
      </c>
      <c r="B2" s="245">
        <f>'1. key ratios'!B2</f>
        <v>46022</v>
      </c>
      <c r="C2" s="3"/>
      <c r="D2" s="4"/>
      <c r="E2" s="4"/>
      <c r="F2" s="4"/>
      <c r="G2" s="4"/>
    </row>
    <row r="3" spans="1:8" ht="15" thickBot="1">
      <c r="A3"/>
    </row>
    <row r="4" spans="1:8">
      <c r="A4" s="584" t="s">
        <v>6</v>
      </c>
      <c r="B4" s="585" t="s">
        <v>94</v>
      </c>
      <c r="C4" s="575" t="s">
        <v>526</v>
      </c>
      <c r="D4" s="575"/>
      <c r="E4" s="575"/>
      <c r="F4" s="575" t="s">
        <v>527</v>
      </c>
      <c r="G4" s="575"/>
      <c r="H4" s="576"/>
    </row>
    <row r="5" spans="1:8">
      <c r="A5" s="584"/>
      <c r="B5" s="585"/>
      <c r="C5" s="323" t="s">
        <v>32</v>
      </c>
      <c r="D5" s="323" t="s">
        <v>33</v>
      </c>
      <c r="E5" s="323" t="s">
        <v>34</v>
      </c>
      <c r="F5" s="323" t="s">
        <v>32</v>
      </c>
      <c r="G5" s="323" t="s">
        <v>33</v>
      </c>
      <c r="H5" s="323" t="s">
        <v>34</v>
      </c>
    </row>
    <row r="6" spans="1:8">
      <c r="A6" s="309">
        <v>1</v>
      </c>
      <c r="B6" s="335" t="s">
        <v>625</v>
      </c>
      <c r="C6" s="336">
        <v>0</v>
      </c>
      <c r="D6" s="336">
        <v>0</v>
      </c>
      <c r="E6" s="336">
        <v>0</v>
      </c>
      <c r="F6" s="336">
        <v>0</v>
      </c>
      <c r="G6" s="336">
        <v>0</v>
      </c>
      <c r="H6" s="336">
        <v>0</v>
      </c>
    </row>
    <row r="7" spans="1:8">
      <c r="A7" s="309">
        <v>2</v>
      </c>
      <c r="B7" s="335" t="s">
        <v>183</v>
      </c>
      <c r="C7" s="336">
        <v>0</v>
      </c>
      <c r="D7" s="336">
        <v>0</v>
      </c>
      <c r="E7" s="336">
        <v>0</v>
      </c>
      <c r="F7" s="336">
        <v>0</v>
      </c>
      <c r="G7" s="336">
        <v>0</v>
      </c>
      <c r="H7" s="336">
        <v>0</v>
      </c>
    </row>
    <row r="8" spans="1:8">
      <c r="A8" s="309">
        <v>3</v>
      </c>
      <c r="B8" s="335" t="s">
        <v>193</v>
      </c>
      <c r="C8" s="336">
        <v>296499134.54000044</v>
      </c>
      <c r="D8" s="336">
        <v>460132515.86999989</v>
      </c>
      <c r="E8" s="336">
        <v>756631650.41000032</v>
      </c>
      <c r="F8" s="336">
        <v>277053334.30999994</v>
      </c>
      <c r="G8" s="336">
        <v>436944323.45000035</v>
      </c>
      <c r="H8" s="336">
        <v>713997657.76000023</v>
      </c>
    </row>
    <row r="9" spans="1:8">
      <c r="A9" s="309">
        <v>3.1</v>
      </c>
      <c r="B9" s="337" t="s">
        <v>184</v>
      </c>
      <c r="C9" s="336">
        <v>166701501.58000046</v>
      </c>
      <c r="D9" s="336">
        <v>460132515.86999989</v>
      </c>
      <c r="E9" s="336">
        <v>626834017.45000029</v>
      </c>
      <c r="F9" s="336">
        <v>173090097.66999987</v>
      </c>
      <c r="G9" s="336">
        <v>436944323.45000035</v>
      </c>
      <c r="H9" s="336">
        <v>610034421.12000024</v>
      </c>
    </row>
    <row r="10" spans="1:8">
      <c r="A10" s="309">
        <v>3.2</v>
      </c>
      <c r="B10" s="337" t="s">
        <v>180</v>
      </c>
      <c r="C10" s="336">
        <v>129797632.95999999</v>
      </c>
      <c r="D10" s="336">
        <v>0</v>
      </c>
      <c r="E10" s="336">
        <v>129797632.95999999</v>
      </c>
      <c r="F10" s="336">
        <v>103963236.64000008</v>
      </c>
      <c r="G10" s="336">
        <v>0</v>
      </c>
      <c r="H10" s="336">
        <v>103963236.64000008</v>
      </c>
    </row>
    <row r="11" spans="1:8">
      <c r="A11" s="309">
        <v>4</v>
      </c>
      <c r="B11" s="338" t="s">
        <v>182</v>
      </c>
      <c r="C11" s="336">
        <v>0</v>
      </c>
      <c r="D11" s="336">
        <v>0</v>
      </c>
      <c r="E11" s="336">
        <v>0</v>
      </c>
      <c r="F11" s="336">
        <v>0</v>
      </c>
      <c r="G11" s="336">
        <v>0</v>
      </c>
      <c r="H11" s="336">
        <v>0</v>
      </c>
    </row>
    <row r="12" spans="1:8">
      <c r="A12" s="309">
        <v>4.0999999999999996</v>
      </c>
      <c r="B12" s="337" t="s">
        <v>166</v>
      </c>
      <c r="C12" s="336">
        <v>0</v>
      </c>
      <c r="D12" s="336">
        <v>0</v>
      </c>
      <c r="E12" s="336">
        <v>0</v>
      </c>
      <c r="F12" s="336">
        <v>0</v>
      </c>
      <c r="G12" s="336">
        <v>0</v>
      </c>
      <c r="H12" s="336">
        <v>0</v>
      </c>
    </row>
    <row r="13" spans="1:8">
      <c r="A13" s="309">
        <v>4.2</v>
      </c>
      <c r="B13" s="337" t="s">
        <v>167</v>
      </c>
      <c r="C13" s="336">
        <v>0</v>
      </c>
      <c r="D13" s="336">
        <v>0</v>
      </c>
      <c r="E13" s="336">
        <v>0</v>
      </c>
      <c r="F13" s="336">
        <v>0</v>
      </c>
      <c r="G13" s="336">
        <v>0</v>
      </c>
      <c r="H13" s="336">
        <v>0</v>
      </c>
    </row>
    <row r="14" spans="1:8">
      <c r="A14" s="309">
        <v>5</v>
      </c>
      <c r="B14" s="338" t="s">
        <v>192</v>
      </c>
      <c r="C14" s="336">
        <v>1732183627.8524985</v>
      </c>
      <c r="D14" s="336">
        <v>1655096257.1416001</v>
      </c>
      <c r="E14" s="336">
        <v>3387279884.9940987</v>
      </c>
      <c r="F14" s="336">
        <v>1528423490.8395553</v>
      </c>
      <c r="G14" s="336">
        <v>1359190743.3388</v>
      </c>
      <c r="H14" s="336">
        <v>2887614234.1783552</v>
      </c>
    </row>
    <row r="15" spans="1:8">
      <c r="A15" s="309">
        <v>5.0999999999999996</v>
      </c>
      <c r="B15" s="339" t="s">
        <v>170</v>
      </c>
      <c r="C15" s="336">
        <v>20097807.219999995</v>
      </c>
      <c r="D15" s="336">
        <v>31251171.720000003</v>
      </c>
      <c r="E15" s="336">
        <v>51348978.939999998</v>
      </c>
      <c r="F15" s="336">
        <v>14387085.479999995</v>
      </c>
      <c r="G15" s="336">
        <v>38510447.359999985</v>
      </c>
      <c r="H15" s="336">
        <v>52897532.839999981</v>
      </c>
    </row>
    <row r="16" spans="1:8">
      <c r="A16" s="309">
        <v>5.2</v>
      </c>
      <c r="B16" s="339" t="s">
        <v>169</v>
      </c>
      <c r="C16" s="336">
        <v>110568155.7</v>
      </c>
      <c r="D16" s="336">
        <v>36062.33</v>
      </c>
      <c r="E16" s="336">
        <v>110604218.03</v>
      </c>
      <c r="F16" s="336">
        <v>106595051.06</v>
      </c>
      <c r="G16" s="336">
        <v>3181370.44</v>
      </c>
      <c r="H16" s="336">
        <v>109776421.5</v>
      </c>
    </row>
    <row r="17" spans="1:8">
      <c r="A17" s="309">
        <v>5.3</v>
      </c>
      <c r="B17" s="339" t="s">
        <v>168</v>
      </c>
      <c r="C17" s="336">
        <v>1354840358.3199983</v>
      </c>
      <c r="D17" s="336">
        <v>1581319460.21</v>
      </c>
      <c r="E17" s="336">
        <v>2936159818.5299983</v>
      </c>
      <c r="F17" s="336">
        <v>1116477796.7699988</v>
      </c>
      <c r="G17" s="336">
        <v>1243852690.2900004</v>
      </c>
      <c r="H17" s="336">
        <v>2360330487.0599995</v>
      </c>
    </row>
    <row r="18" spans="1:8">
      <c r="A18" s="309" t="s">
        <v>15</v>
      </c>
      <c r="B18" s="340" t="s">
        <v>36</v>
      </c>
      <c r="C18" s="336">
        <v>767289795.59999859</v>
      </c>
      <c r="D18" s="336">
        <v>522346649.25000012</v>
      </c>
      <c r="E18" s="336">
        <v>1289636444.8499987</v>
      </c>
      <c r="F18" s="336">
        <v>644404562.71999872</v>
      </c>
      <c r="G18" s="336">
        <v>453670097.13000017</v>
      </c>
      <c r="H18" s="336">
        <v>1098074659.849999</v>
      </c>
    </row>
    <row r="19" spans="1:8">
      <c r="A19" s="309" t="s">
        <v>16</v>
      </c>
      <c r="B19" s="340" t="s">
        <v>37</v>
      </c>
      <c r="C19" s="336">
        <v>276735305.51999944</v>
      </c>
      <c r="D19" s="336">
        <v>670700908.80999994</v>
      </c>
      <c r="E19" s="336">
        <v>947436214.32999945</v>
      </c>
      <c r="F19" s="336">
        <v>207390504.85999992</v>
      </c>
      <c r="G19" s="336">
        <v>445516278.11999995</v>
      </c>
      <c r="H19" s="336">
        <v>652906782.9799999</v>
      </c>
    </row>
    <row r="20" spans="1:8">
      <c r="A20" s="309" t="s">
        <v>17</v>
      </c>
      <c r="B20" s="340" t="s">
        <v>38</v>
      </c>
      <c r="C20" s="336">
        <v>28259777.569999989</v>
      </c>
      <c r="D20" s="336">
        <v>68434661.760000005</v>
      </c>
      <c r="E20" s="336">
        <v>96694439.329999998</v>
      </c>
      <c r="F20" s="336">
        <v>24930095.899999995</v>
      </c>
      <c r="G20" s="336">
        <v>72469420.339999974</v>
      </c>
      <c r="H20" s="336">
        <v>97399516.239999965</v>
      </c>
    </row>
    <row r="21" spans="1:8">
      <c r="A21" s="309" t="s">
        <v>18</v>
      </c>
      <c r="B21" s="340" t="s">
        <v>39</v>
      </c>
      <c r="C21" s="336">
        <v>226718618.62000039</v>
      </c>
      <c r="D21" s="336">
        <v>203059025.15000013</v>
      </c>
      <c r="E21" s="336">
        <v>429777643.77000052</v>
      </c>
      <c r="F21" s="336">
        <v>191787489.86000007</v>
      </c>
      <c r="G21" s="336">
        <v>174470205.78000009</v>
      </c>
      <c r="H21" s="336">
        <v>366257695.64000016</v>
      </c>
    </row>
    <row r="22" spans="1:8">
      <c r="A22" s="309" t="s">
        <v>19</v>
      </c>
      <c r="B22" s="340" t="s">
        <v>40</v>
      </c>
      <c r="C22" s="336">
        <v>55836861.010000065</v>
      </c>
      <c r="D22" s="336">
        <v>116778215.24000001</v>
      </c>
      <c r="E22" s="336">
        <v>172615076.25000006</v>
      </c>
      <c r="F22" s="336">
        <v>47965143.43</v>
      </c>
      <c r="G22" s="336">
        <v>97726688.920000017</v>
      </c>
      <c r="H22" s="336">
        <v>145691832.35000002</v>
      </c>
    </row>
    <row r="23" spans="1:8">
      <c r="A23" s="309">
        <v>5.4</v>
      </c>
      <c r="B23" s="339" t="s">
        <v>171</v>
      </c>
      <c r="C23" s="336">
        <v>150369085.43820027</v>
      </c>
      <c r="D23" s="336">
        <v>18155249.046399992</v>
      </c>
      <c r="E23" s="336">
        <v>168524334.48460025</v>
      </c>
      <c r="F23" s="336">
        <v>154892960.67565897</v>
      </c>
      <c r="G23" s="336">
        <v>29324591.673146863</v>
      </c>
      <c r="H23" s="336">
        <v>184217552.34880584</v>
      </c>
    </row>
    <row r="24" spans="1:8">
      <c r="A24" s="309">
        <v>5.5</v>
      </c>
      <c r="B24" s="339" t="s">
        <v>172</v>
      </c>
      <c r="C24" s="336">
        <v>0</v>
      </c>
      <c r="D24" s="336">
        <v>0</v>
      </c>
      <c r="E24" s="336">
        <v>0</v>
      </c>
      <c r="F24" s="336">
        <v>0</v>
      </c>
      <c r="G24" s="336">
        <v>0</v>
      </c>
      <c r="H24" s="336">
        <v>0</v>
      </c>
    </row>
    <row r="25" spans="1:8">
      <c r="A25" s="309">
        <v>5.6</v>
      </c>
      <c r="B25" s="339" t="s">
        <v>173</v>
      </c>
      <c r="C25" s="336">
        <v>0</v>
      </c>
      <c r="D25" s="336">
        <v>0</v>
      </c>
      <c r="E25" s="336">
        <v>0</v>
      </c>
      <c r="F25" s="336">
        <v>0</v>
      </c>
      <c r="G25" s="336">
        <v>0</v>
      </c>
      <c r="H25" s="336">
        <v>0</v>
      </c>
    </row>
    <row r="26" spans="1:8">
      <c r="A26" s="309">
        <v>5.7</v>
      </c>
      <c r="B26" s="339" t="s">
        <v>40</v>
      </c>
      <c r="C26" s="336">
        <v>96308221.174299985</v>
      </c>
      <c r="D26" s="336">
        <v>24334313.835200008</v>
      </c>
      <c r="E26" s="336">
        <v>120642535.0095</v>
      </c>
      <c r="F26" s="336">
        <v>136070596.85389748</v>
      </c>
      <c r="G26" s="336">
        <v>44321643.575652555</v>
      </c>
      <c r="H26" s="336">
        <v>180392240.42955005</v>
      </c>
    </row>
    <row r="27" spans="1:8">
      <c r="A27" s="309">
        <v>6</v>
      </c>
      <c r="B27" s="341" t="s">
        <v>626</v>
      </c>
      <c r="C27" s="336">
        <v>39294750.700000025</v>
      </c>
      <c r="D27" s="336">
        <v>39594448.870000005</v>
      </c>
      <c r="E27" s="336">
        <v>78889199.570000023</v>
      </c>
      <c r="F27" s="336">
        <v>28329949.860000022</v>
      </c>
      <c r="G27" s="336">
        <v>31266672.470000003</v>
      </c>
      <c r="H27" s="336">
        <v>59596622.330000028</v>
      </c>
    </row>
    <row r="28" spans="1:8">
      <c r="A28" s="309">
        <v>7</v>
      </c>
      <c r="B28" s="341" t="s">
        <v>627</v>
      </c>
      <c r="C28" s="336">
        <v>41312016.550000004</v>
      </c>
      <c r="D28" s="336">
        <v>8048451.6714000003</v>
      </c>
      <c r="E28" s="336">
        <v>49360468.221400008</v>
      </c>
      <c r="F28" s="336">
        <v>0</v>
      </c>
      <c r="G28" s="336">
        <v>0</v>
      </c>
      <c r="H28" s="336">
        <v>0</v>
      </c>
    </row>
    <row r="29" spans="1:8">
      <c r="A29" s="309">
        <v>8</v>
      </c>
      <c r="B29" s="341" t="s">
        <v>181</v>
      </c>
      <c r="C29" s="336">
        <v>0</v>
      </c>
      <c r="D29" s="336">
        <v>0</v>
      </c>
      <c r="E29" s="336">
        <v>0</v>
      </c>
      <c r="F29" s="336">
        <v>0</v>
      </c>
      <c r="G29" s="336">
        <v>0</v>
      </c>
      <c r="H29" s="336">
        <v>0</v>
      </c>
    </row>
    <row r="30" spans="1:8">
      <c r="A30" s="309">
        <v>9</v>
      </c>
      <c r="B30" s="342" t="s">
        <v>198</v>
      </c>
      <c r="C30" s="336">
        <v>19042200</v>
      </c>
      <c r="D30" s="336">
        <v>80702513.559999987</v>
      </c>
      <c r="E30" s="336">
        <v>99744713.559999987</v>
      </c>
      <c r="F30" s="336">
        <v>31504000</v>
      </c>
      <c r="G30" s="336">
        <v>129386040</v>
      </c>
      <c r="H30" s="336">
        <v>160890040</v>
      </c>
    </row>
    <row r="31" spans="1:8">
      <c r="A31" s="309">
        <v>9.1</v>
      </c>
      <c r="B31" s="343" t="s">
        <v>188</v>
      </c>
      <c r="C31" s="336">
        <v>19042200</v>
      </c>
      <c r="D31" s="336">
        <v>30830156.779999994</v>
      </c>
      <c r="E31" s="336">
        <v>49872356.779999994</v>
      </c>
      <c r="F31" s="336">
        <v>25880200</v>
      </c>
      <c r="G31" s="336">
        <v>54564820</v>
      </c>
      <c r="H31" s="336">
        <v>80445020</v>
      </c>
    </row>
    <row r="32" spans="1:8">
      <c r="A32" s="309">
        <v>9.1999999999999993</v>
      </c>
      <c r="B32" s="343" t="s">
        <v>189</v>
      </c>
      <c r="C32" s="336">
        <v>0</v>
      </c>
      <c r="D32" s="336">
        <v>49872356.779999994</v>
      </c>
      <c r="E32" s="336">
        <v>49872356.779999994</v>
      </c>
      <c r="F32" s="336">
        <v>5623800</v>
      </c>
      <c r="G32" s="336">
        <v>74821220</v>
      </c>
      <c r="H32" s="336">
        <v>80445020</v>
      </c>
    </row>
    <row r="33" spans="1:8">
      <c r="A33" s="309">
        <v>9.3000000000000007</v>
      </c>
      <c r="B33" s="343" t="s">
        <v>185</v>
      </c>
      <c r="C33" s="336">
        <v>0</v>
      </c>
      <c r="D33" s="336">
        <v>0</v>
      </c>
      <c r="E33" s="336">
        <v>0</v>
      </c>
      <c r="F33" s="336">
        <v>0</v>
      </c>
      <c r="G33" s="336">
        <v>0</v>
      </c>
      <c r="H33" s="336">
        <v>0</v>
      </c>
    </row>
    <row r="34" spans="1:8">
      <c r="A34" s="309">
        <v>9.4</v>
      </c>
      <c r="B34" s="343" t="s">
        <v>186</v>
      </c>
      <c r="C34" s="336">
        <v>0</v>
      </c>
      <c r="D34" s="336">
        <v>0</v>
      </c>
      <c r="E34" s="336">
        <v>0</v>
      </c>
      <c r="F34" s="336">
        <v>0</v>
      </c>
      <c r="G34" s="336">
        <v>0</v>
      </c>
      <c r="H34" s="336">
        <v>0</v>
      </c>
    </row>
    <row r="35" spans="1:8">
      <c r="A35" s="309">
        <v>9.5</v>
      </c>
      <c r="B35" s="343" t="s">
        <v>187</v>
      </c>
      <c r="C35" s="336">
        <v>0</v>
      </c>
      <c r="D35" s="336">
        <v>0</v>
      </c>
      <c r="E35" s="336">
        <v>0</v>
      </c>
      <c r="F35" s="336">
        <v>0</v>
      </c>
      <c r="G35" s="336">
        <v>0</v>
      </c>
      <c r="H35" s="336">
        <v>0</v>
      </c>
    </row>
    <row r="36" spans="1:8">
      <c r="A36" s="309">
        <v>9.6</v>
      </c>
      <c r="B36" s="343" t="s">
        <v>190</v>
      </c>
      <c r="C36" s="336">
        <v>0</v>
      </c>
      <c r="D36" s="336">
        <v>0</v>
      </c>
      <c r="E36" s="336">
        <v>0</v>
      </c>
      <c r="F36" s="336">
        <v>0</v>
      </c>
      <c r="G36" s="336">
        <v>0</v>
      </c>
      <c r="H36" s="336">
        <v>0</v>
      </c>
    </row>
    <row r="37" spans="1:8">
      <c r="A37" s="309">
        <v>9.6999999999999993</v>
      </c>
      <c r="B37" s="343" t="s">
        <v>191</v>
      </c>
      <c r="C37" s="336">
        <v>0</v>
      </c>
      <c r="D37" s="336">
        <v>0</v>
      </c>
      <c r="E37" s="336">
        <v>0</v>
      </c>
      <c r="F37" s="336">
        <v>0</v>
      </c>
      <c r="G37" s="336">
        <v>0</v>
      </c>
      <c r="H37" s="336">
        <v>0</v>
      </c>
    </row>
    <row r="38" spans="1:8">
      <c r="A38" s="309">
        <v>10</v>
      </c>
      <c r="B38" s="338" t="s">
        <v>194</v>
      </c>
      <c r="C38" s="336">
        <v>18554835.090000011</v>
      </c>
      <c r="D38" s="336">
        <v>2078058.29</v>
      </c>
      <c r="E38" s="336">
        <v>20632893.38000001</v>
      </c>
      <c r="F38" s="336">
        <v>15663450.98</v>
      </c>
      <c r="G38" s="336">
        <v>6001792.6799999997</v>
      </c>
      <c r="H38" s="336">
        <v>21665243.66</v>
      </c>
    </row>
    <row r="39" spans="1:8">
      <c r="A39" s="309">
        <v>10.1</v>
      </c>
      <c r="B39" s="344" t="s">
        <v>195</v>
      </c>
      <c r="C39" s="336">
        <v>990826.58000000019</v>
      </c>
      <c r="D39" s="336">
        <v>37270.65</v>
      </c>
      <c r="E39" s="336">
        <v>1028097.2300000002</v>
      </c>
      <c r="F39" s="336">
        <v>706417.2699999999</v>
      </c>
      <c r="G39" s="336">
        <v>0</v>
      </c>
      <c r="H39" s="336">
        <v>706417.2699999999</v>
      </c>
    </row>
    <row r="40" spans="1:8">
      <c r="A40" s="309">
        <v>10.199999999999999</v>
      </c>
      <c r="B40" s="344" t="s">
        <v>196</v>
      </c>
      <c r="C40" s="336">
        <v>754661.84000000008</v>
      </c>
      <c r="D40" s="336">
        <v>38750.28</v>
      </c>
      <c r="E40" s="336">
        <v>793412.12000000011</v>
      </c>
      <c r="F40" s="336">
        <v>536287.03</v>
      </c>
      <c r="G40" s="336">
        <v>0</v>
      </c>
      <c r="H40" s="336">
        <v>536287.03</v>
      </c>
    </row>
    <row r="41" spans="1:8">
      <c r="A41" s="309">
        <v>10.3</v>
      </c>
      <c r="B41" s="344" t="s">
        <v>199</v>
      </c>
      <c r="C41" s="336">
        <v>10413861.050000014</v>
      </c>
      <c r="D41" s="336">
        <v>1113932.03</v>
      </c>
      <c r="E41" s="336">
        <v>11527793.080000013</v>
      </c>
      <c r="F41" s="336">
        <v>9009146.5299999975</v>
      </c>
      <c r="G41" s="336">
        <v>3730004.1799999997</v>
      </c>
      <c r="H41" s="336">
        <v>12739150.709999997</v>
      </c>
    </row>
    <row r="42" spans="1:8" ht="26.4">
      <c r="A42" s="309">
        <v>10.4</v>
      </c>
      <c r="B42" s="344" t="s">
        <v>200</v>
      </c>
      <c r="C42" s="336">
        <v>8140974.0399999972</v>
      </c>
      <c r="D42" s="336">
        <v>964126.26</v>
      </c>
      <c r="E42" s="336">
        <v>9105100.299999997</v>
      </c>
      <c r="F42" s="336">
        <v>6654304.450000003</v>
      </c>
      <c r="G42" s="336">
        <v>2271788.5</v>
      </c>
      <c r="H42" s="336">
        <v>8926092.950000003</v>
      </c>
    </row>
    <row r="43" spans="1:8" ht="15" thickBot="1">
      <c r="A43" s="309">
        <v>11</v>
      </c>
      <c r="B43" s="108" t="s">
        <v>197</v>
      </c>
      <c r="C43" s="336">
        <v>0</v>
      </c>
      <c r="D43" s="336">
        <v>0</v>
      </c>
      <c r="E43" s="336">
        <v>0</v>
      </c>
      <c r="F43" s="336">
        <v>0</v>
      </c>
      <c r="G43" s="336">
        <v>0</v>
      </c>
      <c r="H43" s="336">
        <v>0</v>
      </c>
    </row>
    <row r="44" spans="1:8">
      <c r="C44" s="345"/>
      <c r="D44" s="345"/>
      <c r="E44" s="345"/>
      <c r="F44" s="345"/>
      <c r="G44" s="345"/>
      <c r="H44" s="345"/>
    </row>
    <row r="45" spans="1:8">
      <c r="C45" s="345"/>
      <c r="D45" s="345"/>
      <c r="E45" s="345"/>
      <c r="F45" s="345"/>
      <c r="G45" s="345"/>
      <c r="H45" s="345"/>
    </row>
    <row r="46" spans="1:8">
      <c r="C46" s="345"/>
      <c r="D46" s="345"/>
      <c r="E46" s="345"/>
      <c r="F46" s="345"/>
      <c r="G46" s="345"/>
      <c r="H46" s="345"/>
    </row>
    <row r="47" spans="1:8">
      <c r="C47" s="345"/>
      <c r="D47" s="345"/>
      <c r="E47" s="345"/>
      <c r="F47" s="345"/>
      <c r="G47" s="345"/>
      <c r="H47" s="345"/>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9"/>
  <sheetViews>
    <sheetView zoomScaleNormal="100" workbookViewId="0">
      <pane xSplit="1" ySplit="4" topLeftCell="B5" activePane="bottomRight" state="frozen"/>
      <selection activeCell="B27" sqref="B27"/>
      <selection pane="topRight" activeCell="B27" sqref="B27"/>
      <selection pane="bottomLeft" activeCell="B27" sqref="B27"/>
      <selection pane="bottomRight" activeCell="B5" sqref="B5"/>
    </sheetView>
  </sheetViews>
  <sheetFormatPr defaultColWidth="9.109375" defaultRowHeight="13.2"/>
  <cols>
    <col min="1" max="1" width="9.5546875" style="4" bestFit="1" customWidth="1"/>
    <col min="2" max="2" width="93.5546875" style="4" customWidth="1"/>
    <col min="3" max="4" width="12.33203125" style="4" bestFit="1" customWidth="1"/>
    <col min="5" max="7" width="12.33203125" style="14" bestFit="1" customWidth="1"/>
    <col min="8" max="11" width="9.6640625" style="14" customWidth="1"/>
    <col min="12" max="16384" width="9.109375" style="14"/>
  </cols>
  <sheetData>
    <row r="1" spans="1:7">
      <c r="A1" s="2" t="s">
        <v>30</v>
      </c>
      <c r="B1" s="3" t="str">
        <f>Info!C2</f>
        <v>Terabank</v>
      </c>
      <c r="C1" s="3"/>
    </row>
    <row r="2" spans="1:7">
      <c r="A2" s="2" t="s">
        <v>31</v>
      </c>
      <c r="B2" s="245">
        <f>'1. key ratios'!B2</f>
        <v>46022</v>
      </c>
      <c r="C2" s="3"/>
    </row>
    <row r="3" spans="1:7">
      <c r="A3" s="2"/>
      <c r="B3" s="3"/>
      <c r="C3" s="3"/>
    </row>
    <row r="4" spans="1:7" ht="15" customHeight="1" thickBot="1">
      <c r="A4" s="4" t="s">
        <v>96</v>
      </c>
      <c r="B4" s="85" t="s">
        <v>174</v>
      </c>
      <c r="C4" s="17" t="s">
        <v>35</v>
      </c>
    </row>
    <row r="5" spans="1:7" ht="15" customHeight="1">
      <c r="A5" s="129" t="s">
        <v>6</v>
      </c>
      <c r="B5" s="130"/>
      <c r="C5" s="243" t="str">
        <f>INT((MONTH($B$2))/3)&amp;"Q"&amp;"-"&amp;YEAR($B$2)</f>
        <v>4Q-2025</v>
      </c>
      <c r="D5" s="243" t="str">
        <f>IF(INT(MONTH($B$2))=3, "4"&amp;"Q"&amp;"-"&amp;YEAR($B$2)-1, IF(INT(MONTH($B$2))=6, "1"&amp;"Q"&amp;"-"&amp;YEAR($B$2), IF(INT(MONTH($B$2))=9, "2"&amp;"Q"&amp;"-"&amp;YEAR($B$2),IF(INT(MONTH($B$2))=12, "3"&amp;"Q"&amp;"-"&amp;YEAR($B$2), 0))))</f>
        <v>3Q-2025</v>
      </c>
      <c r="E5" s="243" t="str">
        <f>IF(INT(MONTH($B$2))=3, "3"&amp;"Q"&amp;"-"&amp;YEAR($B$2)-1, IF(INT(MONTH($B$2))=6, "4"&amp;"Q"&amp;"-"&amp;YEAR($B$2)-1, IF(INT(MONTH($B$2))=9, "1"&amp;"Q"&amp;"-"&amp;YEAR($B$2),IF(INT(MONTH($B$2))=12, "2"&amp;"Q"&amp;"-"&amp;YEAR($B$2), 0))))</f>
        <v>2Q-2025</v>
      </c>
      <c r="F5" s="243" t="str">
        <f>IF(INT(MONTH($B$2))=3, "2"&amp;"Q"&amp;"-"&amp;YEAR($B$2)-1, IF(INT(MONTH($B$2))=6, "3"&amp;"Q"&amp;"-"&amp;YEAR($B$2)-1, IF(INT(MONTH($B$2))=9, "4"&amp;"Q"&amp;"-"&amp;YEAR($B$2)-1,IF(INT(MONTH($B$2))=12, "1"&amp;"Q"&amp;"-"&amp;YEAR($B$2), 0))))</f>
        <v>1Q-2025</v>
      </c>
      <c r="G5" s="244" t="str">
        <f>IF(INT(MONTH($B$2))=3, "1"&amp;"Q"&amp;"-"&amp;YEAR($B$2)-1, IF(INT(MONTH($B$2))=6, "2"&amp;"Q"&amp;"-"&amp;YEAR($B$2)-1, IF(INT(MONTH($B$2))=9, "3"&amp;"Q"&amp;"-"&amp;YEAR($B$2)-1,IF(INT(MONTH($B$2))=12, "4"&amp;"Q"&amp;"-"&amp;YEAR($B$2)-1, 0))))</f>
        <v>4Q-2024</v>
      </c>
    </row>
    <row r="6" spans="1:7" ht="15" customHeight="1">
      <c r="A6" s="18">
        <v>1</v>
      </c>
      <c r="B6" s="213" t="s">
        <v>178</v>
      </c>
      <c r="C6" s="242">
        <v>1593453387.7303619</v>
      </c>
      <c r="D6" s="242">
        <v>1541681316.7569149</v>
      </c>
      <c r="E6" s="242">
        <v>1542768002.4614844</v>
      </c>
      <c r="F6" s="242">
        <v>1510848837.3731191</v>
      </c>
      <c r="G6" s="242">
        <v>1459724959.0767858</v>
      </c>
    </row>
    <row r="7" spans="1:7" ht="15" customHeight="1">
      <c r="A7" s="18">
        <v>1.1000000000000001</v>
      </c>
      <c r="B7" s="213" t="s">
        <v>329</v>
      </c>
      <c r="C7" s="460">
        <v>1538505128.30936</v>
      </c>
      <c r="D7" s="460">
        <v>1488408209.8669012</v>
      </c>
      <c r="E7" s="460">
        <v>1482566939.1119893</v>
      </c>
      <c r="F7" s="460">
        <v>1457036903.2033718</v>
      </c>
      <c r="G7" s="460">
        <v>1412148426.376039</v>
      </c>
    </row>
    <row r="8" spans="1:7">
      <c r="A8" s="18" t="s">
        <v>14</v>
      </c>
      <c r="B8" s="213" t="s">
        <v>95</v>
      </c>
      <c r="C8" s="460">
        <v>5500000</v>
      </c>
      <c r="D8" s="460">
        <v>5500000</v>
      </c>
      <c r="E8" s="460">
        <v>5500000</v>
      </c>
      <c r="F8" s="460">
        <v>5500000</v>
      </c>
      <c r="G8" s="460">
        <v>0</v>
      </c>
    </row>
    <row r="9" spans="1:7" ht="15" customHeight="1">
      <c r="A9" s="18">
        <v>1.2</v>
      </c>
      <c r="B9" s="214" t="s">
        <v>94</v>
      </c>
      <c r="C9" s="460">
        <v>53162806.921967842</v>
      </c>
      <c r="D9" s="460">
        <v>49724615.04738389</v>
      </c>
      <c r="E9" s="460">
        <v>55748150.845175155</v>
      </c>
      <c r="F9" s="460">
        <v>51382316.75637757</v>
      </c>
      <c r="G9" s="460">
        <v>46231386.300746784</v>
      </c>
    </row>
    <row r="10" spans="1:7" ht="15" customHeight="1">
      <c r="A10" s="18">
        <v>1.3</v>
      </c>
      <c r="B10" s="213" t="s">
        <v>28</v>
      </c>
      <c r="C10" s="460">
        <v>1785452.499034232</v>
      </c>
      <c r="D10" s="460">
        <v>3548491.8426299994</v>
      </c>
      <c r="E10" s="460">
        <v>4452912.5043199994</v>
      </c>
      <c r="F10" s="460">
        <v>2429617.4133699997</v>
      </c>
      <c r="G10" s="460">
        <v>1345146.4000000001</v>
      </c>
    </row>
    <row r="11" spans="1:7" ht="15" customHeight="1">
      <c r="A11" s="18">
        <v>2</v>
      </c>
      <c r="B11" s="213" t="s">
        <v>175</v>
      </c>
      <c r="C11" s="460">
        <v>5291337.929238664</v>
      </c>
      <c r="D11" s="460">
        <v>3281644.6359271007</v>
      </c>
      <c r="E11" s="460">
        <v>4543744.6059740465</v>
      </c>
      <c r="F11" s="460">
        <v>2984096.385061149</v>
      </c>
      <c r="G11" s="460">
        <v>794752.09463778266</v>
      </c>
    </row>
    <row r="12" spans="1:7" ht="15" customHeight="1">
      <c r="A12" s="18">
        <v>3</v>
      </c>
      <c r="B12" s="213" t="s">
        <v>176</v>
      </c>
      <c r="C12" s="460">
        <v>165289646.72316483</v>
      </c>
      <c r="D12" s="460">
        <v>148245985</v>
      </c>
      <c r="E12" s="460">
        <v>148245985</v>
      </c>
      <c r="F12" s="460">
        <v>148245985</v>
      </c>
      <c r="G12" s="460">
        <v>148245985</v>
      </c>
    </row>
    <row r="13" spans="1:7" ht="15" customHeight="1" thickBot="1">
      <c r="A13" s="20">
        <v>4</v>
      </c>
      <c r="B13" s="21" t="s">
        <v>177</v>
      </c>
      <c r="C13" s="242">
        <v>1764034372.3827653</v>
      </c>
      <c r="D13" s="242">
        <v>1693208946.3928421</v>
      </c>
      <c r="E13" s="242">
        <v>1695557732.0674584</v>
      </c>
      <c r="F13" s="242">
        <v>1662078918.7581804</v>
      </c>
      <c r="G13" s="242">
        <v>1608765696.1714237</v>
      </c>
    </row>
    <row r="14" spans="1:7">
      <c r="B14" s="24"/>
    </row>
    <row r="15" spans="1:7">
      <c r="B15" s="24"/>
    </row>
    <row r="16" spans="1:7">
      <c r="B16" s="24"/>
    </row>
    <row r="17" s="14" customFormat="1" ht="10.199999999999999"/>
    <row r="18" s="14" customFormat="1" ht="10.199999999999999"/>
    <row r="19" s="14" customFormat="1" ht="10.199999999999999"/>
    <row r="20" s="14" customFormat="1" ht="10.199999999999999"/>
    <row r="21" s="14" customFormat="1" ht="10.199999999999999"/>
    <row r="22" s="14" customFormat="1" ht="10.199999999999999"/>
    <row r="23" s="14" customFormat="1" ht="10.199999999999999"/>
    <row r="24" s="14" customFormat="1" ht="10.199999999999999"/>
    <row r="25" s="14" customFormat="1" ht="10.199999999999999"/>
    <row r="26" s="14" customFormat="1" ht="10.199999999999999"/>
    <row r="27" s="14" customFormat="1" ht="10.199999999999999"/>
    <row r="28" s="14" customFormat="1" ht="10.199999999999999"/>
    <row r="29" s="14" customFormat="1" ht="10.199999999999999"/>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1"/>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8"/>
  <cols>
    <col min="1" max="1" width="9.5546875" style="4" bestFit="1" customWidth="1"/>
    <col min="2" max="2" width="65.5546875" style="4" customWidth="1"/>
    <col min="3" max="3" width="32.6640625" style="4" bestFit="1" customWidth="1"/>
    <col min="4" max="16384" width="9.109375" style="5"/>
  </cols>
  <sheetData>
    <row r="1" spans="1:8">
      <c r="A1" s="2" t="s">
        <v>30</v>
      </c>
      <c r="B1" s="3" t="str">
        <f>Info!C2</f>
        <v>Terabank</v>
      </c>
    </row>
    <row r="2" spans="1:8">
      <c r="A2" s="2" t="s">
        <v>31</v>
      </c>
      <c r="B2" s="245">
        <f>'1. key ratios'!B2</f>
        <v>46022</v>
      </c>
    </row>
    <row r="4" spans="1:8" ht="27.9" customHeight="1" thickBot="1">
      <c r="A4" s="25" t="s">
        <v>41</v>
      </c>
      <c r="B4" s="26" t="s">
        <v>151</v>
      </c>
      <c r="C4" s="27"/>
    </row>
    <row r="5" spans="1:8">
      <c r="A5" s="28"/>
      <c r="B5" s="239" t="s">
        <v>42</v>
      </c>
      <c r="C5" s="240" t="s">
        <v>339</v>
      </c>
    </row>
    <row r="6" spans="1:8">
      <c r="A6" s="29">
        <v>1</v>
      </c>
      <c r="B6" s="30" t="s">
        <v>757</v>
      </c>
      <c r="C6" s="31" t="s">
        <v>758</v>
      </c>
    </row>
    <row r="7" spans="1:8">
      <c r="A7" s="29">
        <v>2</v>
      </c>
      <c r="B7" s="30" t="s">
        <v>759</v>
      </c>
      <c r="C7" s="31" t="s">
        <v>760</v>
      </c>
    </row>
    <row r="8" spans="1:8">
      <c r="A8" s="29">
        <v>3</v>
      </c>
      <c r="B8" s="30" t="s">
        <v>761</v>
      </c>
      <c r="C8" s="31" t="s">
        <v>762</v>
      </c>
    </row>
    <row r="9" spans="1:8">
      <c r="A9" s="29">
        <v>4</v>
      </c>
      <c r="B9" s="30" t="s">
        <v>763</v>
      </c>
      <c r="C9" s="31" t="s">
        <v>764</v>
      </c>
    </row>
    <row r="10" spans="1:8">
      <c r="A10" s="29">
        <v>5</v>
      </c>
      <c r="B10" s="30" t="s">
        <v>765</v>
      </c>
      <c r="C10" s="31" t="s">
        <v>762</v>
      </c>
    </row>
    <row r="11" spans="1:8">
      <c r="A11" s="29"/>
      <c r="B11" s="30"/>
      <c r="C11" s="31"/>
    </row>
    <row r="12" spans="1:8">
      <c r="A12" s="29"/>
      <c r="B12" s="30"/>
      <c r="C12" s="31"/>
      <c r="H12" s="32"/>
    </row>
    <row r="13" spans="1:8">
      <c r="A13" s="29"/>
      <c r="B13" s="474"/>
      <c r="C13" s="475"/>
      <c r="H13" s="32"/>
    </row>
    <row r="14" spans="1:8" ht="26.4">
      <c r="A14" s="29"/>
      <c r="B14" s="114" t="s">
        <v>43</v>
      </c>
      <c r="C14" s="241" t="s">
        <v>340</v>
      </c>
    </row>
    <row r="15" spans="1:8">
      <c r="A15" s="29">
        <v>1</v>
      </c>
      <c r="B15" s="30" t="s">
        <v>685</v>
      </c>
      <c r="C15" s="33" t="s">
        <v>766</v>
      </c>
    </row>
    <row r="16" spans="1:8">
      <c r="A16" s="29">
        <v>2</v>
      </c>
      <c r="B16" s="30" t="s">
        <v>767</v>
      </c>
      <c r="C16" s="33" t="s">
        <v>768</v>
      </c>
    </row>
    <row r="17" spans="1:3">
      <c r="A17" s="29">
        <v>3</v>
      </c>
      <c r="B17" s="30" t="s">
        <v>769</v>
      </c>
      <c r="C17" s="33" t="s">
        <v>770</v>
      </c>
    </row>
    <row r="18" spans="1:3">
      <c r="A18" s="29">
        <v>4</v>
      </c>
      <c r="B18" s="30" t="s">
        <v>771</v>
      </c>
      <c r="C18" s="33" t="s">
        <v>772</v>
      </c>
    </row>
    <row r="19" spans="1:3">
      <c r="A19" s="29">
        <v>5</v>
      </c>
      <c r="B19" s="30" t="s">
        <v>773</v>
      </c>
      <c r="C19" s="33" t="s">
        <v>774</v>
      </c>
    </row>
    <row r="20" spans="1:3">
      <c r="A20" s="29"/>
      <c r="B20" s="30"/>
      <c r="C20" s="33"/>
    </row>
    <row r="21" spans="1:3" ht="30" customHeight="1">
      <c r="A21" s="29"/>
      <c r="B21" s="586" t="s">
        <v>44</v>
      </c>
      <c r="C21" s="587"/>
    </row>
    <row r="22" spans="1:3">
      <c r="A22" s="29">
        <v>1</v>
      </c>
      <c r="B22" s="30" t="s">
        <v>775</v>
      </c>
      <c r="C22" s="461">
        <v>0.8</v>
      </c>
    </row>
    <row r="23" spans="1:3">
      <c r="A23" s="29">
        <v>2</v>
      </c>
      <c r="B23" s="30" t="s">
        <v>776</v>
      </c>
      <c r="C23" s="461">
        <v>0.15</v>
      </c>
    </row>
    <row r="24" spans="1:3">
      <c r="A24" s="29">
        <v>3</v>
      </c>
      <c r="B24" s="30" t="s">
        <v>777</v>
      </c>
      <c r="C24" s="461">
        <v>0.05</v>
      </c>
    </row>
    <row r="25" spans="1:3">
      <c r="A25" s="29"/>
      <c r="B25" s="30"/>
      <c r="C25" s="461"/>
    </row>
    <row r="26" spans="1:3" ht="15.75" customHeight="1">
      <c r="A26" s="29"/>
      <c r="B26" s="30"/>
      <c r="C26" s="31"/>
    </row>
    <row r="27" spans="1:3" ht="29.25" customHeight="1">
      <c r="A27" s="29"/>
      <c r="B27" s="586" t="s">
        <v>45</v>
      </c>
      <c r="C27" s="587"/>
    </row>
    <row r="28" spans="1:3">
      <c r="A28" s="29">
        <v>1</v>
      </c>
      <c r="B28" s="30" t="s">
        <v>775</v>
      </c>
      <c r="C28" s="461">
        <v>0.8</v>
      </c>
    </row>
    <row r="29" spans="1:3">
      <c r="A29" s="462">
        <v>2</v>
      </c>
      <c r="B29" s="30" t="s">
        <v>776</v>
      </c>
      <c r="C29" s="461">
        <v>0.15</v>
      </c>
    </row>
    <row r="30" spans="1:3">
      <c r="A30" s="462">
        <v>3</v>
      </c>
      <c r="B30" s="30" t="s">
        <v>777</v>
      </c>
      <c r="C30" s="461">
        <v>0.05</v>
      </c>
    </row>
    <row r="31" spans="1:3" ht="14.4" thickBot="1">
      <c r="A31" s="34"/>
      <c r="B31" s="478"/>
      <c r="C31" s="479"/>
    </row>
  </sheetData>
  <mergeCells count="2">
    <mergeCell ref="B27:C27"/>
    <mergeCell ref="B21:C21"/>
  </mergeCells>
  <dataValidations count="1">
    <dataValidation type="list" allowBlank="1" showInputMessage="1" showErrorMessage="1" sqref="C6:C13"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70" zoomScaleNormal="70" workbookViewId="0">
      <pane xSplit="1" ySplit="5" topLeftCell="B6" activePane="bottomRight" state="frozen"/>
      <selection pane="topRight"/>
      <selection pane="bottomLeft"/>
      <selection pane="bottomRight" activeCell="B6" sqref="B6:B7"/>
    </sheetView>
  </sheetViews>
  <sheetFormatPr defaultColWidth="9.109375" defaultRowHeight="13.8"/>
  <cols>
    <col min="1" max="1" width="9.5546875" style="4" bestFit="1" customWidth="1"/>
    <col min="2" max="2" width="54.33203125" style="4" customWidth="1"/>
    <col min="3" max="3" width="28" style="4" customWidth="1"/>
    <col min="4" max="4" width="22.44140625" style="4" customWidth="1"/>
    <col min="5" max="5" width="22.33203125" style="4" customWidth="1"/>
    <col min="6" max="6" width="12" style="5" bestFit="1" customWidth="1"/>
    <col min="7" max="7" width="12.5546875" style="5" bestFit="1" customWidth="1"/>
    <col min="8" max="16384" width="9.109375" style="5"/>
  </cols>
  <sheetData>
    <row r="1" spans="1:5">
      <c r="A1" s="23" t="s">
        <v>30</v>
      </c>
      <c r="B1" s="3" t="str">
        <f>Info!C2</f>
        <v>Terabank</v>
      </c>
    </row>
    <row r="2" spans="1:5" s="2" customFormat="1" ht="15.75" customHeight="1">
      <c r="A2" s="23" t="s">
        <v>31</v>
      </c>
      <c r="B2" s="245">
        <f>'1. key ratios'!B2</f>
        <v>46022</v>
      </c>
    </row>
    <row r="3" spans="1:5" s="2" customFormat="1" ht="15.75" customHeight="1">
      <c r="A3" s="23"/>
    </row>
    <row r="4" spans="1:5" s="2" customFormat="1" ht="15.75" customHeight="1" thickBot="1">
      <c r="A4" s="164" t="s">
        <v>99</v>
      </c>
      <c r="B4" s="592" t="s">
        <v>212</v>
      </c>
      <c r="C4" s="593"/>
      <c r="D4" s="593"/>
      <c r="E4" s="593"/>
    </row>
    <row r="5" spans="1:5" s="38" customFormat="1" ht="17.399999999999999" customHeight="1">
      <c r="A5" s="117"/>
      <c r="B5" s="118"/>
      <c r="C5" s="36" t="s">
        <v>0</v>
      </c>
      <c r="D5" s="36" t="s">
        <v>1</v>
      </c>
      <c r="E5" s="37" t="s">
        <v>2</v>
      </c>
    </row>
    <row r="6" spans="1:5" ht="14.4" customHeight="1">
      <c r="A6" s="102"/>
      <c r="B6" s="588" t="s">
        <v>219</v>
      </c>
      <c r="C6" s="588" t="s">
        <v>628</v>
      </c>
      <c r="D6" s="590" t="s">
        <v>98</v>
      </c>
      <c r="E6" s="591"/>
    </row>
    <row r="7" spans="1:5" ht="99.6" customHeight="1">
      <c r="A7" s="102"/>
      <c r="B7" s="589"/>
      <c r="C7" s="588"/>
      <c r="D7" s="199" t="s">
        <v>97</v>
      </c>
      <c r="E7" s="200" t="s">
        <v>220</v>
      </c>
    </row>
    <row r="8" spans="1:5" ht="20.399999999999999">
      <c r="A8" s="293">
        <v>1</v>
      </c>
      <c r="B8" s="294" t="s">
        <v>529</v>
      </c>
      <c r="C8" s="346">
        <v>248574590.31999999</v>
      </c>
      <c r="D8" s="346">
        <v>0</v>
      </c>
      <c r="E8" s="346">
        <v>248574590.31999999</v>
      </c>
    </row>
    <row r="9" spans="1:5" ht="14.4">
      <c r="A9" s="293">
        <v>1.1000000000000001</v>
      </c>
      <c r="B9" s="295" t="s">
        <v>530</v>
      </c>
      <c r="C9" s="346">
        <v>49440053.25</v>
      </c>
      <c r="D9" s="346">
        <v>0</v>
      </c>
      <c r="E9" s="346">
        <v>49440053.25</v>
      </c>
    </row>
    <row r="10" spans="1:5" ht="14.4">
      <c r="A10" s="293">
        <v>1.2</v>
      </c>
      <c r="B10" s="295" t="s">
        <v>531</v>
      </c>
      <c r="C10" s="346">
        <v>160137457.72</v>
      </c>
      <c r="D10" s="346">
        <v>0</v>
      </c>
      <c r="E10" s="346">
        <v>160137457.72</v>
      </c>
    </row>
    <row r="11" spans="1:5" ht="14.4">
      <c r="A11" s="293">
        <v>1.3</v>
      </c>
      <c r="B11" s="295" t="s">
        <v>532</v>
      </c>
      <c r="C11" s="346">
        <v>38997079.350000009</v>
      </c>
      <c r="D11" s="346">
        <v>0</v>
      </c>
      <c r="E11" s="346">
        <v>38997079.350000009</v>
      </c>
    </row>
    <row r="12" spans="1:5" ht="14.4">
      <c r="A12" s="293">
        <v>2</v>
      </c>
      <c r="B12" s="296" t="s">
        <v>533</v>
      </c>
      <c r="C12" s="346">
        <v>0</v>
      </c>
      <c r="D12" s="346">
        <v>0</v>
      </c>
      <c r="E12" s="346">
        <v>0</v>
      </c>
    </row>
    <row r="13" spans="1:5" ht="14.4">
      <c r="A13" s="293">
        <v>2.1</v>
      </c>
      <c r="B13" s="297" t="s">
        <v>534</v>
      </c>
      <c r="C13" s="346">
        <v>0</v>
      </c>
      <c r="D13" s="346">
        <v>0</v>
      </c>
      <c r="E13" s="346">
        <v>0</v>
      </c>
    </row>
    <row r="14" spans="1:5" ht="20.399999999999999">
      <c r="A14" s="293">
        <v>3</v>
      </c>
      <c r="B14" s="298" t="s">
        <v>535</v>
      </c>
      <c r="C14" s="346">
        <v>0</v>
      </c>
      <c r="D14" s="346">
        <v>0</v>
      </c>
      <c r="E14" s="346">
        <v>0</v>
      </c>
    </row>
    <row r="15" spans="1:5" ht="14.4">
      <c r="A15" s="293">
        <v>4</v>
      </c>
      <c r="B15" s="299" t="s">
        <v>536</v>
      </c>
      <c r="C15" s="346">
        <v>0</v>
      </c>
      <c r="D15" s="346">
        <v>0</v>
      </c>
      <c r="E15" s="346">
        <v>0</v>
      </c>
    </row>
    <row r="16" spans="1:5" ht="20.399999999999999">
      <c r="A16" s="293">
        <v>5</v>
      </c>
      <c r="B16" s="300" t="s">
        <v>537</v>
      </c>
      <c r="C16" s="346">
        <v>0</v>
      </c>
      <c r="D16" s="346">
        <v>0</v>
      </c>
      <c r="E16" s="346">
        <v>0</v>
      </c>
    </row>
    <row r="17" spans="1:5" ht="14.4">
      <c r="A17" s="293">
        <v>5.0999999999999996</v>
      </c>
      <c r="B17" s="301" t="s">
        <v>538</v>
      </c>
      <c r="C17" s="346">
        <v>0</v>
      </c>
      <c r="D17" s="346">
        <v>0</v>
      </c>
      <c r="E17" s="346">
        <v>0</v>
      </c>
    </row>
    <row r="18" spans="1:5" ht="14.4">
      <c r="A18" s="293">
        <v>5.2</v>
      </c>
      <c r="B18" s="301" t="s">
        <v>539</v>
      </c>
      <c r="C18" s="346">
        <v>0</v>
      </c>
      <c r="D18" s="346">
        <v>0</v>
      </c>
      <c r="E18" s="346">
        <v>0</v>
      </c>
    </row>
    <row r="19" spans="1:5" ht="14.4">
      <c r="A19" s="293">
        <v>5.3</v>
      </c>
      <c r="B19" s="302" t="s">
        <v>540</v>
      </c>
      <c r="C19" s="346">
        <v>0</v>
      </c>
      <c r="D19" s="346">
        <v>0</v>
      </c>
      <c r="E19" s="346">
        <v>0</v>
      </c>
    </row>
    <row r="20" spans="1:5" ht="14.4">
      <c r="A20" s="293">
        <v>6</v>
      </c>
      <c r="B20" s="298" t="s">
        <v>541</v>
      </c>
      <c r="C20" s="346">
        <v>1831408147.8432388</v>
      </c>
      <c r="D20" s="346">
        <v>0</v>
      </c>
      <c r="E20" s="346">
        <v>1831408147.8432388</v>
      </c>
    </row>
    <row r="21" spans="1:5" ht="14.4">
      <c r="A21" s="293">
        <v>6.1</v>
      </c>
      <c r="B21" s="301" t="s">
        <v>539</v>
      </c>
      <c r="C21" s="346">
        <v>186460576.95780045</v>
      </c>
      <c r="D21" s="346">
        <v>0</v>
      </c>
      <c r="E21" s="346">
        <v>186460576.95780045</v>
      </c>
    </row>
    <row r="22" spans="1:5" ht="14.4">
      <c r="A22" s="293">
        <v>6.2</v>
      </c>
      <c r="B22" s="302" t="s">
        <v>540</v>
      </c>
      <c r="C22" s="346">
        <v>1644947570.8854384</v>
      </c>
      <c r="D22" s="346">
        <v>0</v>
      </c>
      <c r="E22" s="346">
        <v>1644947570.8854384</v>
      </c>
    </row>
    <row r="23" spans="1:5" ht="14.4">
      <c r="A23" s="293">
        <v>7</v>
      </c>
      <c r="B23" s="296" t="s">
        <v>542</v>
      </c>
      <c r="C23" s="346">
        <v>5502538</v>
      </c>
      <c r="D23" s="346">
        <v>0</v>
      </c>
      <c r="E23" s="346">
        <v>5502538</v>
      </c>
    </row>
    <row r="24" spans="1:5" ht="20.399999999999999">
      <c r="A24" s="293">
        <v>8</v>
      </c>
      <c r="B24" s="303" t="s">
        <v>543</v>
      </c>
      <c r="C24" s="346">
        <v>0</v>
      </c>
      <c r="D24" s="346">
        <v>0</v>
      </c>
      <c r="E24" s="346">
        <v>0</v>
      </c>
    </row>
    <row r="25" spans="1:5" ht="14.4">
      <c r="A25" s="293">
        <v>9</v>
      </c>
      <c r="B25" s="299" t="s">
        <v>544</v>
      </c>
      <c r="C25" s="346">
        <v>66499542</v>
      </c>
      <c r="D25" s="346">
        <v>0</v>
      </c>
      <c r="E25" s="346">
        <v>66499542</v>
      </c>
    </row>
    <row r="26" spans="1:5" ht="14.4">
      <c r="A26" s="293">
        <v>9.1</v>
      </c>
      <c r="B26" s="301" t="s">
        <v>545</v>
      </c>
      <c r="C26" s="346">
        <v>66499542</v>
      </c>
      <c r="D26" s="346">
        <v>0</v>
      </c>
      <c r="E26" s="346">
        <v>66499542</v>
      </c>
    </row>
    <row r="27" spans="1:5" ht="14.4">
      <c r="A27" s="293">
        <v>9.1999999999999993</v>
      </c>
      <c r="B27" s="301" t="s">
        <v>546</v>
      </c>
      <c r="C27" s="346">
        <v>0</v>
      </c>
      <c r="D27" s="346">
        <v>0</v>
      </c>
      <c r="E27" s="346">
        <v>0</v>
      </c>
    </row>
    <row r="28" spans="1:5" ht="14.4">
      <c r="A28" s="293">
        <v>10</v>
      </c>
      <c r="B28" s="299" t="s">
        <v>547</v>
      </c>
      <c r="C28" s="346">
        <v>37061004</v>
      </c>
      <c r="D28" s="346">
        <v>37061004</v>
      </c>
      <c r="E28" s="346">
        <v>0</v>
      </c>
    </row>
    <row r="29" spans="1:5" ht="14.4">
      <c r="A29" s="293">
        <v>10.1</v>
      </c>
      <c r="B29" s="301" t="s">
        <v>548</v>
      </c>
      <c r="C29" s="346">
        <v>20374000</v>
      </c>
      <c r="D29" s="346">
        <v>20374000</v>
      </c>
      <c r="E29" s="346">
        <v>0</v>
      </c>
    </row>
    <row r="30" spans="1:5" ht="14.4">
      <c r="A30" s="293">
        <v>10.199999999999999</v>
      </c>
      <c r="B30" s="301" t="s">
        <v>549</v>
      </c>
      <c r="C30" s="346">
        <v>16687004</v>
      </c>
      <c r="D30" s="346">
        <v>16687004</v>
      </c>
      <c r="E30" s="346">
        <v>0</v>
      </c>
    </row>
    <row r="31" spans="1:5" ht="14.4">
      <c r="A31" s="293">
        <v>11</v>
      </c>
      <c r="B31" s="299" t="s">
        <v>550</v>
      </c>
      <c r="C31" s="346">
        <v>652146.74656331958</v>
      </c>
      <c r="D31" s="346">
        <v>0</v>
      </c>
      <c r="E31" s="346">
        <v>652146.74656331958</v>
      </c>
    </row>
    <row r="32" spans="1:5" ht="14.4">
      <c r="A32" s="293">
        <v>11.1</v>
      </c>
      <c r="B32" s="301" t="s">
        <v>551</v>
      </c>
      <c r="C32" s="346">
        <v>652146.74656331958</v>
      </c>
      <c r="D32" s="346">
        <v>0</v>
      </c>
      <c r="E32" s="346">
        <v>652146.74656331958</v>
      </c>
    </row>
    <row r="33" spans="1:7" ht="14.4">
      <c r="A33" s="293">
        <v>11.2</v>
      </c>
      <c r="B33" s="301" t="s">
        <v>552</v>
      </c>
      <c r="C33" s="346">
        <v>0</v>
      </c>
      <c r="D33" s="346">
        <v>0</v>
      </c>
      <c r="E33" s="346">
        <v>0</v>
      </c>
    </row>
    <row r="34" spans="1:7" ht="14.4">
      <c r="A34" s="293">
        <v>13</v>
      </c>
      <c r="B34" s="299" t="s">
        <v>553</v>
      </c>
      <c r="C34" s="346">
        <v>51164949.355008073</v>
      </c>
      <c r="D34" s="346">
        <v>0</v>
      </c>
      <c r="E34" s="346">
        <v>51164949.355008073</v>
      </c>
    </row>
    <row r="35" spans="1:7" ht="14.4">
      <c r="A35" s="293">
        <v>13.1</v>
      </c>
      <c r="B35" s="304" t="s">
        <v>554</v>
      </c>
      <c r="C35" s="346">
        <v>42471367</v>
      </c>
      <c r="D35" s="346">
        <v>0</v>
      </c>
      <c r="E35" s="346">
        <v>42471367</v>
      </c>
    </row>
    <row r="36" spans="1:7" ht="14.4">
      <c r="A36" s="293">
        <v>13.2</v>
      </c>
      <c r="B36" s="304" t="s">
        <v>555</v>
      </c>
      <c r="C36" s="346">
        <v>0</v>
      </c>
      <c r="D36" s="346">
        <v>0</v>
      </c>
      <c r="E36" s="346">
        <v>0</v>
      </c>
    </row>
    <row r="37" spans="1:7" ht="27" thickBot="1">
      <c r="A37" s="105"/>
      <c r="B37" s="165" t="s">
        <v>221</v>
      </c>
      <c r="C37" s="119">
        <v>2240862918.2648101</v>
      </c>
      <c r="D37" s="119">
        <v>37061004</v>
      </c>
      <c r="E37" s="119">
        <v>2203801914.2648101</v>
      </c>
    </row>
    <row r="38" spans="1:7">
      <c r="A38" s="5"/>
      <c r="B38" s="5"/>
      <c r="C38" s="5"/>
      <c r="D38" s="5"/>
      <c r="E38" s="5"/>
    </row>
    <row r="39" spans="1:7">
      <c r="A39" s="5"/>
      <c r="B39" s="5"/>
      <c r="C39" s="5"/>
      <c r="D39" s="5"/>
      <c r="E39" s="5"/>
    </row>
    <row r="41" spans="1:7" s="4" customFormat="1">
      <c r="B41" s="40"/>
      <c r="F41" s="5"/>
      <c r="G41" s="5"/>
    </row>
    <row r="42" spans="1:7" s="4" customFormat="1">
      <c r="B42" s="40"/>
      <c r="F42" s="5"/>
      <c r="G42" s="5"/>
    </row>
    <row r="43" spans="1:7" s="4" customFormat="1">
      <c r="B43" s="40"/>
      <c r="F43" s="5"/>
      <c r="G43" s="5"/>
    </row>
    <row r="44" spans="1:7" s="4" customFormat="1">
      <c r="B44" s="40"/>
      <c r="F44" s="5"/>
      <c r="G44" s="5"/>
    </row>
    <row r="45" spans="1:7" s="4" customFormat="1">
      <c r="B45" s="40"/>
      <c r="F45" s="5"/>
      <c r="G45" s="5"/>
    </row>
    <row r="46" spans="1:7" s="4" customFormat="1">
      <c r="B46" s="40"/>
      <c r="F46" s="5"/>
      <c r="G46" s="5"/>
    </row>
    <row r="47" spans="1:7" s="4" customFormat="1">
      <c r="B47" s="40"/>
      <c r="F47" s="5"/>
      <c r="G47" s="5"/>
    </row>
    <row r="48" spans="1:7" s="4" customFormat="1">
      <c r="B48" s="40"/>
      <c r="F48" s="5"/>
      <c r="G48" s="5"/>
    </row>
    <row r="49" spans="2:7" s="4" customFormat="1">
      <c r="B49" s="40"/>
      <c r="F49" s="5"/>
      <c r="G49" s="5"/>
    </row>
    <row r="50" spans="2:7" s="4" customFormat="1">
      <c r="B50" s="40"/>
      <c r="F50" s="5"/>
      <c r="G50" s="5"/>
    </row>
    <row r="51" spans="2:7" s="4" customFormat="1">
      <c r="B51" s="40"/>
      <c r="F51" s="5"/>
      <c r="G51" s="5"/>
    </row>
    <row r="52" spans="2:7" s="4" customFormat="1">
      <c r="B52" s="40"/>
      <c r="F52" s="5"/>
      <c r="G52" s="5"/>
    </row>
    <row r="53" spans="2:7" s="4" customFormat="1">
      <c r="B53" s="40"/>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33"/>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2" outlineLevelRow="1"/>
  <cols>
    <col min="1" max="1" width="9.5546875" style="4" bestFit="1" customWidth="1"/>
    <col min="2" max="2" width="114.33203125" style="4" customWidth="1"/>
    <col min="3" max="3" width="18.88671875" style="4" customWidth="1"/>
    <col min="4" max="4" width="25.44140625" style="4" customWidth="1"/>
    <col min="5" max="5" width="24.33203125" style="4" customWidth="1"/>
    <col min="6" max="6" width="24" style="4" customWidth="1"/>
    <col min="7" max="7" width="10" style="4" bestFit="1" customWidth="1"/>
    <col min="8" max="8" width="12" style="4" bestFit="1" customWidth="1"/>
    <col min="9" max="9" width="12.5546875" style="4" bestFit="1" customWidth="1"/>
    <col min="10" max="16384" width="9.109375" style="4"/>
  </cols>
  <sheetData>
    <row r="1" spans="1:6">
      <c r="A1" s="2" t="s">
        <v>30</v>
      </c>
      <c r="B1" s="3" t="str">
        <f>Info!C2</f>
        <v>Terabank</v>
      </c>
    </row>
    <row r="2" spans="1:6" s="2" customFormat="1" ht="15.75" customHeight="1">
      <c r="A2" s="2" t="s">
        <v>31</v>
      </c>
      <c r="B2" s="245">
        <f>'1. key ratios'!B2</f>
        <v>46022</v>
      </c>
      <c r="C2" s="4"/>
      <c r="D2" s="4"/>
      <c r="E2" s="4"/>
      <c r="F2" s="4"/>
    </row>
    <row r="3" spans="1:6" s="2" customFormat="1" ht="15.75" customHeight="1">
      <c r="C3" s="4"/>
      <c r="D3" s="4"/>
      <c r="E3" s="4"/>
      <c r="F3" s="4"/>
    </row>
    <row r="4" spans="1:6" s="2" customFormat="1" ht="13.8" thickBot="1">
      <c r="A4" s="2" t="s">
        <v>46</v>
      </c>
      <c r="B4" s="166" t="s">
        <v>522</v>
      </c>
      <c r="C4" s="35" t="s">
        <v>35</v>
      </c>
      <c r="D4" s="4"/>
      <c r="E4" s="4"/>
      <c r="F4" s="4"/>
    </row>
    <row r="5" spans="1:6">
      <c r="A5" s="123">
        <v>1</v>
      </c>
      <c r="B5" s="167" t="s">
        <v>524</v>
      </c>
      <c r="C5" s="124">
        <f>'7. LI1'!E37</f>
        <v>2203801914.2648101</v>
      </c>
    </row>
    <row r="6" spans="1:6">
      <c r="A6" s="41">
        <v>2.1</v>
      </c>
      <c r="B6" s="103" t="s">
        <v>201</v>
      </c>
      <c r="C6" s="94">
        <v>127838278.55354816</v>
      </c>
    </row>
    <row r="7" spans="1:6" s="24" customFormat="1" outlineLevel="1">
      <c r="A7" s="18">
        <v>2.2000000000000002</v>
      </c>
      <c r="B7" s="19" t="s">
        <v>202</v>
      </c>
      <c r="C7" s="94">
        <v>0</v>
      </c>
    </row>
    <row r="8" spans="1:6" s="24" customFormat="1">
      <c r="A8" s="18">
        <v>3</v>
      </c>
      <c r="B8" s="121" t="s">
        <v>523</v>
      </c>
      <c r="C8" s="125">
        <f>SUM(C5:C7)</f>
        <v>2331640192.8183584</v>
      </c>
    </row>
    <row r="9" spans="1:6">
      <c r="A9" s="41">
        <v>4</v>
      </c>
      <c r="B9" s="42" t="s">
        <v>48</v>
      </c>
      <c r="C9" s="94">
        <v>0</v>
      </c>
    </row>
    <row r="10" spans="1:6" s="24" customFormat="1" outlineLevel="1">
      <c r="A10" s="18">
        <v>5.0999999999999996</v>
      </c>
      <c r="B10" s="19" t="s">
        <v>203</v>
      </c>
      <c r="C10" s="94">
        <v>-66701200.107151315</v>
      </c>
    </row>
    <row r="11" spans="1:6" s="24" customFormat="1" outlineLevel="1">
      <c r="A11" s="18">
        <v>5.2</v>
      </c>
      <c r="B11" s="19" t="s">
        <v>204</v>
      </c>
      <c r="C11" s="94">
        <v>0</v>
      </c>
    </row>
    <row r="12" spans="1:6" s="24" customFormat="1">
      <c r="A12" s="18">
        <v>6</v>
      </c>
      <c r="B12" s="120" t="s">
        <v>330</v>
      </c>
      <c r="C12" s="94">
        <v>0</v>
      </c>
    </row>
    <row r="13" spans="1:6" s="24" customFormat="1" ht="13.8" thickBot="1">
      <c r="A13" s="20">
        <v>7</v>
      </c>
      <c r="B13" s="122" t="s">
        <v>164</v>
      </c>
      <c r="C13" s="126">
        <f>SUM(C8:C12)</f>
        <v>2264938992.7112069</v>
      </c>
    </row>
    <row r="15" spans="1:6">
      <c r="B15" s="24"/>
    </row>
    <row r="17" spans="1:2" ht="13.8">
      <c r="A17" s="131"/>
      <c r="B17" s="132"/>
    </row>
    <row r="18" spans="1:2" ht="14.4">
      <c r="A18" s="136"/>
      <c r="B18" s="137"/>
    </row>
    <row r="19" spans="1:2" ht="13.8">
      <c r="A19" s="138"/>
      <c r="B19" s="133"/>
    </row>
    <row r="20" spans="1:2" ht="13.8">
      <c r="A20" s="139"/>
      <c r="B20" s="134"/>
    </row>
    <row r="21" spans="1:2" ht="13.8">
      <c r="A21" s="139"/>
      <c r="B21" s="137"/>
    </row>
    <row r="22" spans="1:2" ht="13.8">
      <c r="A22" s="138"/>
      <c r="B22" s="135"/>
    </row>
    <row r="23" spans="1:2" ht="13.8">
      <c r="A23" s="139"/>
      <c r="B23" s="134"/>
    </row>
    <row r="24" spans="1:2" ht="13.8">
      <c r="A24" s="139"/>
      <c r="B24" s="134"/>
    </row>
    <row r="25" spans="1:2" ht="13.8">
      <c r="A25" s="139"/>
      <c r="B25" s="140"/>
    </row>
    <row r="26" spans="1:2" ht="13.8">
      <c r="A26" s="139"/>
      <c r="B26" s="137"/>
    </row>
    <row r="27" spans="1:2">
      <c r="B27" s="40"/>
    </row>
    <row r="28" spans="1:2">
      <c r="B28" s="40"/>
    </row>
    <row r="29" spans="1:2">
      <c r="B29" s="40"/>
    </row>
    <row r="30" spans="1:2">
      <c r="B30" s="40"/>
    </row>
    <row r="31" spans="1:2">
      <c r="B31" s="40"/>
    </row>
    <row r="32" spans="1:2">
      <c r="B32" s="40"/>
    </row>
    <row r="33" spans="2:2">
      <c r="B33" s="40"/>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Aleksandre Khakhanashvili</cp:lastModifiedBy>
  <dcterms:created xsi:type="dcterms:W3CDTF">2006-09-16T00:00:00Z</dcterms:created>
  <dcterms:modified xsi:type="dcterms:W3CDTF">2026-01-29T14:42:14Z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