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51231\To_Send&amp;Upload\"/>
    </mc:Choice>
  </mc:AlternateContent>
  <xr:revisionPtr revIDLastSave="0" documentId="13_ncr:1_{17B28907-0E63-45C2-B875-F60B8906E114}" xr6:coauthVersionLast="47" xr6:coauthVersionMax="47" xr10:uidLastSave="{00000000-0000-0000-0000-000000000000}"/>
  <bookViews>
    <workbookView xWindow="-108" yWindow="-108" windowWidth="23256" windowHeight="12576"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Instruction!$A$106:$C$110</definedName>
    <definedName name="_sum1">#REF!</definedName>
    <definedName name="_sum2">#REF!</definedName>
    <definedName name="ACC_BALACC" localSheetId="22">#REF!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#REF!</definedName>
    <definedName name="ACC_CRS" localSheetId="22">#REF!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#REF!</definedName>
    <definedName name="ACC_DBS" localSheetId="22">#REF!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#REF!</definedName>
    <definedName name="ACC_ISO" localSheetId="22">#REF!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#REF!</definedName>
    <definedName name="ACC_SALDO" localSheetId="22">#REF!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#REF!</definedName>
    <definedName name="BS_BALACC" localSheetId="22">#REF!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#REF!</definedName>
    <definedName name="BS_BALANCE" localSheetId="22">#REF!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#REF!</definedName>
    <definedName name="BS_CR" localSheetId="22">#REF!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#REF!</definedName>
    <definedName name="BS_CR_EQU" localSheetId="22">#REF!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#REF!</definedName>
    <definedName name="BS_DB" localSheetId="22">#REF!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#REF!</definedName>
    <definedName name="BS_DB_EQU" localSheetId="22">#REF!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#REF!</definedName>
    <definedName name="BS_DT" localSheetId="22">#REF!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#REF!</definedName>
    <definedName name="BS_ISO" localSheetId="22">#REF!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#REF!</definedName>
    <definedName name="CurrentDate" localSheetId="22">#REF!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79" l="1"/>
  <c r="C14" i="79"/>
  <c r="C13" i="79"/>
  <c r="B1" i="107"/>
  <c r="C22" i="79" l="1"/>
  <c r="C31" i="79"/>
  <c r="B2" i="107"/>
  <c r="B11" i="105" l="1"/>
  <c r="B7" i="105"/>
  <c r="B14" i="105" s="1"/>
  <c r="B1" i="106"/>
  <c r="B1" i="105"/>
  <c r="F12" i="106"/>
  <c r="F11" i="106"/>
  <c r="F10" i="106"/>
  <c r="F9" i="106"/>
  <c r="E9" i="106"/>
  <c r="D9" i="106"/>
  <c r="C9" i="106"/>
  <c r="B9" i="106"/>
  <c r="B6" i="105" l="1"/>
  <c r="B23" i="105" s="1"/>
  <c r="B22" i="105" l="1"/>
  <c r="B2" i="106" l="1"/>
  <c r="B2" i="105"/>
  <c r="B1" i="94"/>
  <c r="B1" i="93"/>
  <c r="B1" i="92"/>
  <c r="B1" i="104" l="1"/>
  <c r="B1" i="103"/>
  <c r="B1" i="102"/>
  <c r="B1" i="101"/>
  <c r="B1" i="100"/>
  <c r="B1" i="99"/>
  <c r="B1" i="98"/>
  <c r="B1" i="97"/>
  <c r="B1" i="96"/>
  <c r="B1" i="95"/>
  <c r="C18" i="99" l="1"/>
  <c r="C15" i="98"/>
  <c r="F34" i="97"/>
  <c r="G34" i="97"/>
  <c r="H14" i="96"/>
  <c r="H15" i="96"/>
  <c r="H17" i="96"/>
  <c r="H18" i="96"/>
  <c r="H19" i="96"/>
  <c r="F21" i="96"/>
  <c r="G21" i="96"/>
  <c r="B1" i="80" l="1"/>
  <c r="G21" i="80" l="1"/>
  <c r="B1" i="79" l="1"/>
  <c r="B1" i="37"/>
  <c r="B1" i="36"/>
  <c r="B1" i="74"/>
  <c r="B1" i="64"/>
  <c r="B1" i="35"/>
  <c r="B1" i="69"/>
  <c r="B1" i="77"/>
  <c r="B1" i="28"/>
  <c r="B1" i="73"/>
  <c r="B1" i="72"/>
  <c r="B1" i="52"/>
  <c r="B1" i="71"/>
  <c r="B1" i="6"/>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 r="E21" i="96" l="1"/>
  <c r="H13" i="96"/>
  <c r="H12" i="96"/>
  <c r="H16" i="96" l="1"/>
  <c r="D15" i="98" l="1"/>
  <c r="H22" i="96" l="1"/>
  <c r="H18" i="97" l="1"/>
  <c r="H10" i="97"/>
  <c r="H14" i="97" l="1"/>
  <c r="H31" i="97"/>
  <c r="H32" i="97"/>
  <c r="H16" i="97"/>
  <c r="H9" i="97"/>
  <c r="H20" i="97"/>
  <c r="H8" i="97"/>
  <c r="H26" i="97"/>
  <c r="H24" i="97"/>
  <c r="H27" i="97"/>
  <c r="H28" i="97"/>
  <c r="H22" i="97"/>
  <c r="H29" i="97"/>
  <c r="H11" i="97"/>
  <c r="H23" i="97"/>
  <c r="H25" i="97"/>
  <c r="H15" i="97"/>
  <c r="H13" i="97"/>
  <c r="H12" i="97"/>
  <c r="H30" i="97"/>
  <c r="H17" i="97"/>
  <c r="E34" i="97"/>
  <c r="H19" i="97"/>
  <c r="H21" i="97"/>
  <c r="H10" i="96" l="1"/>
  <c r="H23" i="96"/>
  <c r="H11" i="96"/>
  <c r="H9" i="96"/>
  <c r="H8" i="96"/>
  <c r="G37" i="80" l="1"/>
  <c r="G39" i="80" s="1"/>
  <c r="H7" i="96"/>
  <c r="C21" i="96"/>
  <c r="C34" i="97" l="1"/>
  <c r="H7" i="97" l="1"/>
  <c r="D21" i="96" l="1"/>
  <c r="H20" i="96"/>
  <c r="H21" i="96" s="1"/>
  <c r="H33" i="97" l="1"/>
  <c r="D34" i="97"/>
  <c r="H34" i="97" s="1"/>
  <c r="C8" i="79" l="1"/>
  <c r="C32" i="79" s="1"/>
  <c r="C34" i="79" s="1"/>
  <c r="B21" i="10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B396ED75-24C4-45D5-9D23-975220719EBC}">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<sst xmlns="http://schemas.openxmlformats.org/spreadsheetml/2006/main" count="1662" uniqueCount="1032">
  <si>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</si>
  <si>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</si>
  <si>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</si>
  <si>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</si>
  <si>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</si>
  <si>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</si>
  <si>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</si>
  <si>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</si>
  <si>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</si>
  <si>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</si>
  <si>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</si>
  <si>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</si>
  <si>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</si>
  <si>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</si>
  <si>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</si>
  <si>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</si>
  <si>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</si>
  <si>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</si>
  <si>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</si>
  <si>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</si>
  <si>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</si>
  <si>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</si>
  <si>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</si>
  <si>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</si>
  <si>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</si>
  <si>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</si>
  <si>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</si>
  <si>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</si>
  <si>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</si>
  <si>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</si>
  <si>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</si>
  <si>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</si>
  <si>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</si>
  <si>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</si>
  <si>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</si>
  <si>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</si>
  <si>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</si>
  <si>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</si>
  <si>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</si>
  <si>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</si>
  <si>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</si>
  <si>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</si>
  <si>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</si>
  <si>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</si>
  <si>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</si>
  <si>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</si>
  <si>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</si>
  <si>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</si>
  <si>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</si>
  <si>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</si>
  <si>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</si>
  <si>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</si>
  <si>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</si>
  <si>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</si>
  <si>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</si>
  <si>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</si>
  <si>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</si>
  <si>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</si>
  <si>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</si>
  <si>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</si>
  <si>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</si>
  <si>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</si>
  <si>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</si>
  <si>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</si>
  <si>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</si>
  <si>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</si>
  <si>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</si>
  <si>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</si>
  <si>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</si>
  <si>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</si>
  <si>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</si>
  <si>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</si>
  <si>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</si>
  <si>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</si>
  <si>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</si>
  <si>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</si>
  <si>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</si>
  <si>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</si>
  <si>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</si>
  <si>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</si>
  <si>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</si>
  <si>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</si>
  <si>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</si>
  <si>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</si>
  <si>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</si>
  <si>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</si>
  <si>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</si>
  <si>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</si>
  <si>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</si>
  <si>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</si>
  <si>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</si>
  <si>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</si>
  <si>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</si>
  <si>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</si>
  <si>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</si>
  <si>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</si>
  <si>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</si>
  <si>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</si>
  <si>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</si>
  <si>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</si>
  <si>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</si>
  <si>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</si>
  <si>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</si>
  <si>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</si>
  <si>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</si>
  <si>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</si>
  <si>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</si>
  <si>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</si>
  <si>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</si>
  <si>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</si>
  <si>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</si>
  <si>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</si>
  <si>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</si>
  <si>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</si>
  <si>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</si>
  <si>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</si>
  <si>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</si>
  <si>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</si>
  <si>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</si>
  <si>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</si>
  <si>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</si>
  <si>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</si>
  <si>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</si>
  <si>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</si>
  <si>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</si>
  <si>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</si>
  <si>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</si>
  <si>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</si>
  <si>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</si>
  <si>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</si>
  <si>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</si>
  <si>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</si>
  <si>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</si>
  <si>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</si>
  <si>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</si>
  <si>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</si>
  <si>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</si>
  <si>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</si>
  <si>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</si>
  <si>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</si>
  <si>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</si>
  <si>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</si>
  <si>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</si>
  <si>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</si>
  <si>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</si>
  <si>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</si>
  <si>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</si>
  <si>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</si>
  <si>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</si>
  <si>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</si>
  <si>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</si>
  <si>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</si>
  <si>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</si>
  <si>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</si>
  <si>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</si>
  <si>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</si>
  <si>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</si>
  <si>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</si>
  <si>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</si>
  <si>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</si>
  <si>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</si>
  <si>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</si>
  <si>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</si>
  <si>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</si>
  <si>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</si>
  <si>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</si>
  <si>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</si>
  <si>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</si>
  <si>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</si>
  <si>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</si>
  <si>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</si>
  <si>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</si>
  <si>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</si>
  <si>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</si>
  <si>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</si>
  <si>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</si>
  <si>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</si>
  <si>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</si>
  <si>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</si>
  <si>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</si>
  <si>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</si>
  <si>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</si>
  <si>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</si>
  <si>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</si>
  <si>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</si>
  <si>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</si>
  <si>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</si>
  <si>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</si>
  <si>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</si>
  <si>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</si>
  <si>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</si>
  <si>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</si>
  <si>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</si>
  <si>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</si>
  <si>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</si>
  <si>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</si>
  <si>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</si>
  <si>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</si>
  <si>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</si>
  <si>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</si>
  <si>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</si>
  <si>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</si>
  <si>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</si>
  <si>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</si>
  <si>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</si>
  <si>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</si>
  <si>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</si>
  <si>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</si>
  <si>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</si>
  <si>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</si>
  <si>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</si>
  <si>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</si>
  <si>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</si>
  <si>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</si>
  <si>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</si>
  <si>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</si>
  <si>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</si>
  <si>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</si>
  <si>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</si>
  <si>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</si>
  <si>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</si>
  <si>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</si>
  <si>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</si>
  <si>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</si>
  <si>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</si>
  <si>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</si>
  <si>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</si>
  <si>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</si>
  <si>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</si>
  <si>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</si>
  <si>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</si>
  <si>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</si>
  <si>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</si>
  <si>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</si>
  <si>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</si>
  <si>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</si>
  <si>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</si>
  <si>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</si>
  <si>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</si>
  <si>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</si>
  <si>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</si>
  <si>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</si>
  <si>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</si>
  <si>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</si>
  <si>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</si>
  <si>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</si>
  <si>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</si>
  <si>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</si>
  <si>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</si>
  <si>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</si>
  <si>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</si>
  <si>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</si>
  <si>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</si>
  <si>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</si>
  <si>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</si>
  <si>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</si>
  <si>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</si>
  <si>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</si>
  <si>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</si>
  <si>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</si>
  <si>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</si>
  <si>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</si>
  <si>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</si>
  <si>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</si>
  <si>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</si>
  <si>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</si>
  <si>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</si>
  <si>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</si>
  <si>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</si>
  <si>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</si>
  <si>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</si>
  <si>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</si>
  <si>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</si>
  <si>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</si>
  <si>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</si>
  <si>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</si>
  <si>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</si>
  <si>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</si>
  <si>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</si>
  <si>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</si>
  <si>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</si>
  <si>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</si>
  <si>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</si>
  <si>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</si>
  <si>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</si>
  <si>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</si>
  <si>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</si>
  <si>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</si>
  <si>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</si>
  <si>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</si>
  <si>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</si>
  <si>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</si>
  <si>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</si>
  <si>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</si>
  <si>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</si>
  <si>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</si>
  <si>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</si>
  <si>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</si>
  <si>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</si>
  <si>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</si>
  <si>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</si>
  <si>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</si>
  <si>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</si>
  <si>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</si>
  <si>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</si>
  <si>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</si>
  <si>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</si>
  <si>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</si>
  <si>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</si>
  <si>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</si>
  <si>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</si>
  <si>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</si>
  <si>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</si>
  <si>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</si>
  <si>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</si>
  <si>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</si>
  <si>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</si>
  <si>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</si>
  <si>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</si>
  <si>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</si>
  <si>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</si>
  <si>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</si>
  <si>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</si>
  <si>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</si>
  <si>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</si>
  <si>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</si>
  <si>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</si>
  <si>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</si>
  <si>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</si>
  <si>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</si>
  <si>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</si>
  <si>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</si>
  <si>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</si>
  <si>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</si>
  <si>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</si>
  <si>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</si>
  <si>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</si>
  <si>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</si>
  <si>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</si>
  <si>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</si>
  <si>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</si>
  <si>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</si>
  <si>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</si>
  <si>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</si>
  <si>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</si>
  <si>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</si>
  <si>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</si>
  <si>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</si>
  <si>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</si>
  <si>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</si>
  <si>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</si>
  <si>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</si>
  <si>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</si>
  <si>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</si>
  <si>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</si>
  <si>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</si>
  <si>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</si>
  <si>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</si>
  <si>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</si>
  <si>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</si>
  <si>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</si>
  <si>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</si>
  <si>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</si>
  <si>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</si>
  <si>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</si>
  <si>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</si>
  <si>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</si>
  <si>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</si>
  <si>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</si>
  <si>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</si>
  <si>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</si>
  <si>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</si>
  <si>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</si>
  <si>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</si>
  <si>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</si>
  <si>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</si>
  <si>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</si>
  <si>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</si>
  <si>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</si>
  <si>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</si>
  <si>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</si>
  <si>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</si>
  <si>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</si>
  <si>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</si>
  <si>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</si>
  <si>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</si>
  <si>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</si>
  <si>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</si>
  <si>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</si>
  <si>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</si>
  <si>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</si>
  <si>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</si>
  <si>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</si>
  <si>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</si>
  <si>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</si>
  <si>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</si>
  <si>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</si>
  <si>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</si>
  <si>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</si>
  <si>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</si>
  <si>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</si>
  <si>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</si>
  <si>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</si>
  <si>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</si>
  <si>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</si>
  <si>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</si>
  <si>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</si>
  <si>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</si>
  <si>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</si>
  <si>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</si>
  <si>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</si>
  <si>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</si>
  <si>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</si>
  <si>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</si>
  <si>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</si>
  <si>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სხვა კორექტირებების ეფექტი (ასეთის არსებობის შემთხვევაში) *</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</si>
  <si>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</si>
  <si>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</si>
  <si>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</si>
  <si>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</si>
  <si>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</si>
  <si>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</si>
  <si>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</si>
  <si>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</si>
  <si>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</si>
  <si>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</si>
  <si>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</si>
  <si>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</si>
  <si>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</si>
  <si>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</si>
  <si>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</si>
  <si>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</si>
  <si>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</si>
  <si>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</si>
  <si>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</si>
  <si>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</si>
  <si>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</si>
  <si>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</si>
  <si>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</si>
  <si>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</si>
  <si>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</si>
  <si>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</si>
  <si>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</si>
  <si>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</si>
  <si>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</si>
  <si>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</si>
  <si>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</si>
  <si>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</si>
  <si>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</si>
  <si>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</si>
  <si>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</si>
  <si>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</si>
  <si>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</si>
  <si>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</si>
  <si>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</si>
  <si>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</si>
  <si>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</si>
  <si>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</si>
  <si>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</si>
  <si>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</si>
  <si>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</si>
  <si>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</si>
  <si>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</si>
  <si>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</si>
  <si>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</si>
  <si>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</si>
  <si>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</si>
  <si>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</si>
  <si>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</si>
  <si>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</si>
  <si>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</si>
  <si>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</si>
  <si>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</si>
  <si>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</si>
  <si>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</si>
  <si>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</si>
  <si>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</si>
  <si>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</si>
  <si>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</si>
  <si>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</si>
  <si>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</si>
  <si>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</si>
  <si>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</si>
  <si>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</si>
  <si>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</si>
  <si>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</si>
  <si>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</si>
  <si>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</si>
  <si>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</si>
  <si>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</si>
  <si>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</si>
  <si>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</si>
  <si>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</si>
  <si>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</si>
  <si>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</si>
  <si>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</si>
  <si>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</si>
  <si>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</si>
  <si>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</si>
  <si>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</si>
  <si>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</si>
  <si>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</si>
  <si>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</si>
  <si>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</si>
  <si>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</si>
  <si>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</si>
  <si>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</si>
  <si>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</si>
  <si>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</si>
  <si>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</si>
  <si>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</si>
  <si>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</si>
  <si>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</si>
  <si>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</si>
  <si>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</si>
  <si>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</si>
  <si>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</si>
  <si>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</si>
  <si>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</si>
  <si>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</si>
  <si>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</si>
  <si>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</si>
  <si>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</si>
  <si>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</si>
  <si>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</si>
  <si>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</si>
  <si>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</si>
  <si>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</si>
  <si>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</si>
  <si>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</si>
  <si>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</si>
  <si>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</si>
  <si>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</si>
  <si>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</si>
  <si>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</si>
  <si>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</si>
  <si>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</si>
  <si>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</si>
  <si>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</si>
  <si>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</si>
  <si>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</si>
  <si>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</si>
  <si>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</si>
  <si>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</si>
  <si>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</si>
  <si>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</si>
  <si>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</si>
  <si>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</si>
  <si>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</si>
  <si>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</si>
  <si>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</si>
  <si>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</si>
  <si>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</si>
  <si>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</si>
  <si>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</si>
  <si>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</si>
  <si>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</si>
  <si>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</si>
  <si>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</si>
  <si>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</si>
  <si>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</si>
  <si>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</si>
  <si>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</si>
  <si>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</si>
  <si>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</si>
  <si>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</si>
  <si>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</si>
  <si>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</si>
  <si>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</si>
  <si>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</si>
  <si>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</si>
  <si>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</si>
  <si>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</si>
  <si>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</si>
  <si>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</si>
  <si>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</si>
  <si>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</si>
  <si>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</si>
  <si>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</si>
  <si>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</si>
  <si>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</si>
  <si>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</si>
  <si>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</si>
  <si>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</si>
  <si>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</si>
  <si>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</si>
  <si>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</si>
  <si>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</si>
  <si>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</si>
  <si>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</si>
  <si>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</si>
  <si>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</si>
  <si>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</si>
  <si>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</si>
  <si>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</si>
  <si>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</si>
  <si>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</si>
  <si>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</si>
  <si>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</si>
  <si>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</si>
  <si>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</si>
  <si>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</si>
  <si>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</si>
  <si>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</si>
  <si>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</si>
  <si>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</si>
  <si>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</si>
  <si>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</si>
  <si>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</si>
  <si>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</si>
  <si>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</si>
  <si>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</si>
  <si>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</si>
  <si>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</si>
  <si>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</si>
  <si>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</si>
  <si>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</si>
  <si>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</si>
  <si>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</si>
  <si>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</si>
  <si>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</si>
  <si>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</si>
  <si>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</si>
  <si>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</si>
  <si>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</si>
  <si>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</si>
  <si>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</si>
  <si>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</si>
  <si>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</si>
  <si>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</si>
  <si>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</si>
  <si>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</si>
  <si>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</si>
  <si>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</si>
  <si>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</si>
  <si>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</si>
  <si>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</si>
  <si>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</si>
  <si>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</si>
  <si>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</si>
  <si>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</si>
  <si>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</si>
  <si>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</si>
  <si>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</si>
  <si>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</si>
  <si>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</si>
  <si>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</si>
  <si>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</si>
  <si>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</si>
  <si>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</si>
  <si>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</si>
  <si>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</si>
  <si>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</si>
  <si>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</si>
  <si>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</si>
  <si>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</si>
  <si>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</si>
  <si>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</si>
  <si>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</si>
  <si>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</si>
  <si>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</si>
  <si>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</si>
  <si>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</si>
  <si>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</si>
  <si>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</si>
  <si>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</si>
  <si>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</si>
  <si>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</si>
  <si>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</si>
  <si>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</si>
  <si>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</si>
  <si>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</si>
  <si>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</si>
  <si>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</si>
  <si>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</si>
  <si>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</si>
  <si>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</si>
  <si>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</si>
  <si>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</si>
  <si>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</si>
  <si>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</si>
  <si>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</si>
  <si>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</si>
  <si>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</si>
  <si>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</si>
  <si>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</si>
  <si>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</si>
  <si>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</si>
  <si>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</si>
  <si>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</si>
  <si>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</si>
  <si>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</si>
  <si>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</si>
  <si>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</si>
  <si>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</si>
  <si>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</si>
  <si>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</si>
  <si>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</si>
  <si>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</si>
  <si>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</si>
  <si>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</si>
  <si>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</si>
  <si>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</si>
  <si>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</si>
  <si>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</si>
  <si>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</si>
  <si>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</si>
  <si>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</si>
  <si>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</si>
  <si>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</si>
  <si>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</si>
  <si>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</si>
  <si>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</si>
  <si>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</si>
  <si>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</si>
  <si>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</si>
  <si>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</si>
  <si>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</si>
  <si>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</si>
  <si>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</si>
  <si>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</si>
  <si>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</si>
  <si>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</si>
  <si>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</si>
  <si>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</si>
  <si>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</si>
  <si>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</si>
  <si>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</si>
  <si>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</si>
  <si>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</si>
  <si>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</si>
  <si>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</si>
  <si>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</si>
  <si>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</si>
  <si>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</si>
  <si>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</si>
  <si>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</si>
  <si>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</si>
  <si>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</si>
  <si>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</si>
  <si>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</si>
  <si>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</si>
  <si>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</si>
  <si>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</si>
  <si>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</si>
  <si>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</si>
  <si>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</si>
  <si>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</si>
  <si>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</si>
  <si>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</si>
  <si>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</si>
  <si>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</si>
  <si>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</si>
  <si>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</si>
  <si>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</si>
  <si>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</si>
  <si>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</si>
  <si>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</si>
  <si>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</si>
  <si>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</si>
  <si>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</si>
  <si>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</si>
  <si>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</si>
  <si>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</si>
  <si>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</si>
  <si>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</si>
  <si>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</si>
  <si>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</si>
  <si>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</si>
  <si>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</si>
  <si>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</si>
  <si>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</si>
  <si>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</si>
  <si>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</si>
  <si>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</si>
  <si>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</si>
  <si>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</si>
  <si>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</si>
  <si>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</si>
  <si>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</si>
  <si>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</si>
  <si>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</si>
  <si>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</si>
  <si>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</si>
  <si>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</si>
  <si>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</si>
  <si>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</si>
  <si>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</si>
  <si>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</si>
  <si>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</si>
  <si>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</si>
  <si>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</si>
  <si>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</si>
  <si>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</si>
  <si>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</si>
  <si>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</si>
  <si>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</si>
  <si>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</si>
  <si>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</si>
  <si>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</si>
  <si>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</si>
  <si>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</si>
  <si>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</si>
  <si>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</si>
  <si>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</si>
  <si>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</si>
  <si>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</si>
  <si>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</si>
  <si>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</si>
  <si>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</si>
  <si>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</si>
  <si>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</si>
  <si>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</si>
  <si>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</si>
  <si>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</si>
  <si>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</si>
  <si>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</si>
  <si>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</si>
  <si>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</si>
  <si>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</si>
  <si>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</si>
  <si>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</si>
  <si>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</si>
  <si>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</si>
  <si>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</si>
  <si>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</si>
  <si>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</si>
  <si>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</si>
  <si>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</si>
  <si>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</si>
  <si>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</si>
  <si>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</si>
  <si>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</si>
  <si>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</si>
  <si>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</si>
  <si>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</si>
  <si>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</si>
  <si>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</si>
  <si>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</si>
  <si>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</si>
  <si>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</si>
  <si>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</si>
  <si>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</si>
  <si>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</si>
  <si>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</si>
  <si>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</si>
  <si>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</si>
  <si>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</si>
  <si>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</si>
  <si>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</si>
  <si>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</si>
  <si>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</si>
  <si>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</si>
  <si>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</si>
  <si>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</si>
  <si>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</si>
  <si>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</si>
  <si>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</si>
  <si>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</si>
  <si>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</si>
  <si>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</si>
  <si>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</si>
  <si>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</si>
  <si>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</si>
  <si>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</si>
  <si>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</si>
  <si>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</si>
  <si>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</si>
  <si>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</si>
  <si>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</si>
  <si>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</si>
  <si>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</si>
  <si>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</si>
  <si>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</si>
  <si>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</si>
  <si>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</si>
  <si>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</si>
  <si>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</si>
  <si>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</si>
  <si>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</si>
  <si>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</si>
  <si>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</si>
  <si>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</si>
  <si>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</si>
  <si>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</si>
  <si>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</si>
  <si>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</si>
  <si>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</si>
  <si>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</si>
  <si>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</si>
  <si>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</si>
  <si>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</si>
  <si>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</si>
  <si>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</si>
  <si>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</si>
  <si>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</si>
  <si>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</si>
  <si>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</si>
  <si>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</si>
  <si>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</si>
  <si>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</si>
  <si>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</si>
  <si>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</si>
  <si>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</si>
  <si>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</si>
  <si>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</si>
  <si>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</si>
  <si>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</si>
  <si>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</si>
  <si>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</si>
  <si>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</si>
  <si>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</si>
  <si>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</si>
  <si>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</si>
  <si>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</si>
  <si>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</si>
  <si>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</si>
  <si>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</si>
  <si>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</si>
  <si>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</si>
  <si>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</si>
  <si>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</si>
  <si>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</si>
  <si>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</si>
  <si>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</si>
  <si>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</si>
  <si>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</si>
  <si>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ცხრილი 9 (Capital), N38</t>
  </si>
  <si>
    <t>ცხრილი 9 (Capital), N2</t>
  </si>
  <si>
    <t>ცხრილი 9 (Capital), N6</t>
  </si>
  <si>
    <t>სს ტერაბანკი</t>
  </si>
  <si>
    <t>შეიხი ნაჰაიან მაბარაკ ალ ნაჰაიანი</t>
  </si>
  <si>
    <t>თეა  ლორთქიფანიძე</t>
  </si>
  <si>
    <t>https://terabank.ge</t>
  </si>
  <si>
    <t>ცხრილი 9.2</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</si>
  <si>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</si>
  <si>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</si>
  <si>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</si>
  <si>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r>
      <t>საზედამხედველო კაპიტალი</t>
    </r>
    <r>
      <rPr>
        <b/>
        <vertAlign val="superscript"/>
        <sz val="10"/>
        <color rgb="FF000000"/>
        <rFont val="Arial"/>
        <family val="2"/>
      </rPr>
      <t>1</t>
    </r>
  </si>
  <si>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</si>
  <si>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</si>
  <si>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</si>
  <si>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</si>
  <si>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r>
      <t>სუბორდინირებული სესხების ის ნაწილი რომელიც არ არის ჩართული კაპიტალში</t>
    </r>
    <r>
      <rPr>
        <vertAlign val="superscript"/>
        <sz val="10"/>
        <color rgb="FF000000"/>
        <rFont val="Arial"/>
        <family val="2"/>
      </rPr>
      <t>2</t>
    </r>
  </si>
  <si>
    <r>
      <t>დაშვებული ვალდებულებები</t>
    </r>
    <r>
      <rPr>
        <vertAlign val="superscript"/>
        <sz val="10"/>
        <color rgb="FF000000"/>
        <rFont val="Arial"/>
        <family val="2"/>
      </rPr>
      <t>3</t>
    </r>
  </si>
  <si>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</si>
  <si>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</si>
  <si>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</si>
  <si>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</si>
  <si>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</si>
  <si>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</si>
  <si>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</si>
  <si>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</si>
  <si>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</si>
  <si>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r>
      <rPr>
        <i/>
        <vertAlign val="superscript"/>
        <sz val="9"/>
        <rFont val="Calibri"/>
        <family val="2"/>
      </rPr>
      <t xml:space="preserve">1 </t>
    </r>
    <r>
      <rPr>
        <i/>
        <sz val="9"/>
        <rFont val="Calibri"/>
        <family val="2"/>
      </rPr>
      <t xml:space="preserve">კაპიტალში ჩართული ინსტრუმენტები
</t>
    </r>
  </si>
  <si>
    <r>
      <rPr>
        <i/>
        <vertAlign val="superscript"/>
        <sz val="9"/>
        <rFont val="Calibri"/>
        <family val="2"/>
      </rPr>
      <t xml:space="preserve">2 </t>
    </r>
    <r>
      <rPr>
        <i/>
        <sz val="9"/>
        <rFont val="Calibri"/>
        <family val="2"/>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</si>
  <si>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rPr>
      <t xml:space="preserve">3 </t>
    </r>
    <r>
      <rPr>
        <i/>
        <sz val="9"/>
        <rFont val="Calibri"/>
        <family val="2"/>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</si>
  <si>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ცხრილი 9.3</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</si>
  <si>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</si>
  <si>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</si>
  <si>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</si>
  <si>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</si>
  <si>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</si>
  <si>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</si>
  <si>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</si>
  <si>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</si>
  <si>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</si>
  <si>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</si>
  <si>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</si>
  <si>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</si>
  <si>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</si>
  <si>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</si>
  <si>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განმარტებები გვერდებისთვის 9.2. MREL1, ცხრილი 9.2 და 9.3. MREL2, 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</si>
  <si>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</si>
  <si>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</si>
  <si>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</si>
  <si>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</si>
  <si>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</si>
  <si>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</si>
  <si>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ჩვეულებრივი აქციები</t>
  </si>
  <si>
    <t>საკრედიტო გადაფასების კორექტირება</t>
  </si>
  <si>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(α) ფაქტრის ნამრავლთან შედარებით</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</si>
  <si>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</si>
  <si>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</si>
  <si>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</si>
  <si>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</si>
  <si>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</si>
  <si>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</si>
  <si>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</si>
  <si>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</si>
  <si>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</si>
  <si>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</si>
  <si>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</si>
  <si>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</si>
  <si>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</si>
  <si>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</si>
  <si>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</si>
  <si>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</si>
  <si>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</si>
  <si>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</si>
  <si>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კონტრაჰენტის საკრედიტო რისკის დებულებით განსაზღვრული რისკის პოზიციები</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</si>
  <si>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</si>
  <si>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</si>
  <si>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</si>
  <si>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</si>
  <si>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</si>
  <si>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*კომერციული ბანკების საქმიანობის შესახებ კანონით განსაზღვრული სააქციო კაპიტალი</t>
  </si>
  <si>
    <t>შეიხი ნაჰაიან მაბარაკ ალ ნაჰაიანი (თავმჯდომარე)</t>
  </si>
  <si>
    <t>არადამოუკიდებელი თავმჯდომარე</t>
  </si>
  <si>
    <t>აბჰიჯით ჩოუდური</t>
  </si>
  <si>
    <t>არადამოუკიდებელი წევრი</t>
  </si>
  <si>
    <t>სეითი დევდარიანი</t>
  </si>
  <si>
    <t>დამოუკიდებელი წევრი</t>
  </si>
  <si>
    <t>ნანა მიქაშავიძე</t>
  </si>
  <si>
    <t>უფროსი დამოუკიდებელი წევრი</t>
  </si>
  <si>
    <t>თეონა მიქაძე</t>
  </si>
  <si>
    <t>თეა ლორთქიფანიძე</t>
  </si>
  <si>
    <t>გენერალური დირექტორი</t>
  </si>
  <si>
    <t>სოფიო ჯუღელი</t>
  </si>
  <si>
    <t>ფინანსური დირექტორი</t>
  </si>
  <si>
    <t>თეიმურაზ აბულაძე</t>
  </si>
  <si>
    <t>რისკების დირექტორი</t>
  </si>
  <si>
    <t>ვახტანგ ხუციშვილი</t>
  </si>
  <si>
    <t>ოპერაციული დირექტორი</t>
  </si>
  <si>
    <t>დავით ვერულაშვილი</t>
  </si>
  <si>
    <t>კომერციული დირექტორი</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</si>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</sst>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 numFmtId="197" formatCode="0.0000%"/>
  </numFmts>
  <fonts count="167">
    <font>
      <sz val="11"/>
      <color theme="1"/>
      <name val="Calibri"/>
      <family val="2"/>
      <scheme val="minor"/>
    </font>
    <font>
      <sz val="11"/>
      <color theme="1"/>
      <name val="Calibri"/>
      <family val="2"/>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sz val="9"/>
      <name val="Calibri"/>
      <family val="2"/>
      <scheme val="minor"/>
    </font>
    <font>
      <b/>
      <u/>
      <sz val="10"/>
      <name val="Calibri"/>
      <family val="2"/>
      <scheme val="minor"/>
    </font>
    <font>
      <i/>
      <sz val="10"/>
      <color theme="0" tint="-0.499984740745262"/>
      <name val="Calibri"/>
      <family val="2"/>
      <scheme val="minor"/>
    </font>
    <font>
      <b/>
      <sz val="10"/>
      <name val="Calibri"/>
      <family val="2"/>
    </font>
    <font>
      <b/>
      <vertAlign val="superscript"/>
      <sz val="10"/>
      <color rgb="FF000000"/>
      <name val="Arial"/>
      <family val="2"/>
    </font>
    <font>
      <sz val="10"/>
      <name val="Calibri"/>
      <family val="2"/>
    </font>
    <font>
      <vertAlign val="superscript"/>
      <sz val="10"/>
      <color rgb="FF000000"/>
      <name val="Arial"/>
      <family val="2"/>
    </font>
    <font>
      <b/>
      <u/>
      <sz val="10"/>
      <name val="Calibri"/>
      <family val="2"/>
    </font>
    <font>
      <i/>
      <sz val="9"/>
      <name val="Calibri"/>
      <family val="2"/>
      <scheme val="minor"/>
    </font>
    <font>
      <i/>
      <vertAlign val="superscript"/>
      <sz val="9"/>
      <name val="Calibri"/>
      <family val="2"/>
    </font>
    <font>
      <i/>
      <sz val="9"/>
      <name val="Calibri"/>
      <family val="2"/>
    </font>
    <font>
      <sz val="8"/>
      <color rgb="FF000000"/>
      <name val="Arial"/>
      <family val="2"/>
    </font>
    <font>
      <sz val="10"/>
      <color rgb="FF000000"/>
      <name val="Calibri"/>
      <family val="2"/>
    </font>
    <font>
      <i/>
      <sz val="10"/>
      <color rgb="FF808080"/>
      <name val="Calibri"/>
      <family val="2"/>
    </font>
    <font>
      <b/>
      <sz val="10"/>
      <color rgb="FF000000"/>
      <name val="Calibri"/>
      <family val="2"/>
    </font>
    <font>
      <i/>
      <sz val="10"/>
      <name val="Calibri"/>
      <family val="2"/>
    </font>
    <font>
      <sz val="8"/>
      <color rgb="FF000000"/>
      <name val="Sylfaen"/>
      <family val="1"/>
    </font>
    <font>
      <sz val="9"/>
      <color rgb="FF000000"/>
      <name val="Calibri"/>
      <family val="1"/>
    </font>
    <font>
      <b/>
      <sz val="11"/>
      <name val="Calibri"/>
      <family val="2"/>
      <scheme val="minor"/>
    </font>
    <font>
      <b/>
      <i/>
      <sz val="11"/>
      <name val="Calibri"/>
      <family val="2"/>
      <scheme val="minor"/>
    </font>
    <font>
      <sz val="10"/>
      <name val="Cambria"/>
      <family val="2"/>
      <scheme val="major"/>
    </font>
    <font>
      <sz val="11"/>
      <name val="Calibri"/>
      <family val="2"/>
    </font>
    <font>
      <b/>
      <sz val="9"/>
      <color indexed="81"/>
      <name val="Tahoma"/>
      <family val="2"/>
    </font>
    <font>
      <sz val="9"/>
      <color indexed="81"/>
      <name val="Tahoma"/>
      <family val="2"/>
    </font>
    <font>
      <u/>
      <sz val="11"/>
      <name val="Calibri"/>
      <family val="2"/>
      <scheme val="minor"/>
    </font>
  </fonts>
  <fills count="9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rgb="FFDDD9C4"/>
        <bgColor rgb="FF000000"/>
      </patternFill>
    </fill>
    <fill>
      <patternFill patternType="solid">
        <fgColor rgb="FFC4BD97"/>
        <bgColor rgb="FF000000"/>
      </patternFill>
    </fill>
    <fill>
      <patternFill patternType="solid">
        <fgColor rgb="FFEEECE1"/>
        <bgColor rgb="FF000000"/>
      </patternFill>
    </fill>
    <fill>
      <patternFill patternType="solid">
        <fgColor rgb="FFDCE6F1"/>
        <bgColor rgb="FF000000"/>
      </patternFill>
    </fill>
    <fill>
      <patternFill patternType="solid">
        <fgColor rgb="FFFFFFFF"/>
        <bgColor rgb="FF000000"/>
      </patternFill>
    </fill>
    <fill>
      <patternFill patternType="solid">
        <fgColor rgb="FF00B050"/>
        <bgColor rgb="FF000000"/>
      </patternFill>
    </fill>
  </fills>
  <borders count="15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595959"/>
      </left>
      <right/>
      <top style="double">
        <color rgb="FF595959"/>
      </top>
      <bottom style="medium">
        <color rgb="FF595959"/>
      </bottom>
      <diagonal/>
    </border>
    <border>
      <left/>
      <right/>
      <top style="double">
        <color rgb="FF595959"/>
      </top>
      <bottom style="medium">
        <color rgb="FF595959"/>
      </bottom>
      <diagonal/>
    </border>
    <border>
      <left/>
      <right style="thin">
        <color rgb="FF595959"/>
      </right>
      <top style="double">
        <color rgb="FF595959"/>
      </top>
      <bottom style="medium">
        <color rgb="FF595959"/>
      </bottom>
      <diagonal/>
    </border>
    <border>
      <left style="thin">
        <color rgb="FF595959"/>
      </left>
      <right style="thin">
        <color rgb="FF595959"/>
      </right>
      <top style="thin">
        <color rgb="FF595959"/>
      </top>
      <bottom style="thin">
        <color rgb="FF595959"/>
      </bottom>
      <diagonal/>
    </border>
    <border>
      <left style="thin">
        <color rgb="FF595959"/>
      </left>
      <right/>
      <top/>
      <bottom style="double">
        <color indexed="64"/>
      </bottom>
      <diagonal/>
    </border>
    <border>
      <left/>
      <right style="thin">
        <color rgb="FF595959"/>
      </right>
      <top/>
      <bottom style="double">
        <color indexed="64"/>
      </bottom>
      <diagonal/>
    </border>
    <border>
      <left style="thin">
        <color rgb="FF595959"/>
      </left>
      <right/>
      <top/>
      <bottom/>
      <diagonal/>
    </border>
    <border>
      <left/>
      <right style="thin">
        <color rgb="FF595959"/>
      </right>
      <top/>
      <bottom/>
      <diagonal/>
    </border>
    <border>
      <left style="thin">
        <color rgb="FF595959"/>
      </left>
      <right/>
      <top style="thin">
        <color rgb="FF595959"/>
      </top>
      <bottom style="double">
        <color rgb="FF595959"/>
      </bottom>
      <diagonal/>
    </border>
    <border>
      <left/>
      <right/>
      <top style="thin">
        <color rgb="FF595959"/>
      </top>
      <bottom style="double">
        <color rgb="FF595959"/>
      </bottom>
      <diagonal/>
    </border>
    <border>
      <left/>
      <right style="thin">
        <color rgb="FF595959"/>
      </right>
      <top style="thin">
        <color rgb="FF595959"/>
      </top>
      <bottom style="double">
        <color rgb="FF595959"/>
      </bottom>
      <diagonal/>
    </border>
    <border>
      <left style="thin">
        <color rgb="FF595959"/>
      </left>
      <right style="thin">
        <color rgb="FF595959"/>
      </right>
      <top style="thin">
        <color rgb="FF595959"/>
      </top>
      <bottom style="medium">
        <color rgb="FF595959"/>
      </bottom>
      <diagonal/>
    </border>
    <border>
      <left style="thin">
        <color rgb="FF595959"/>
      </left>
      <right style="thin">
        <color rgb="FF595959"/>
      </right>
      <top style="thin">
        <color rgb="FF595959"/>
      </top>
      <bottom/>
      <diagonal/>
    </border>
  </borders>
  <cellStyleXfs count="21417">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9" fillId="0" borderId="0"/>
    <xf numFmtId="0" fontId="9" fillId="0" borderId="0"/>
    <xf numFmtId="166" fontId="9" fillId="0" borderId="0" applyFont="0" applyFill="0" applyBorder="0" applyAlignment="0" applyProtection="0"/>
    <xf numFmtId="0" fontId="3" fillId="0" borderId="0"/>
    <xf numFmtId="0" fontId="9" fillId="0" borderId="0"/>
    <xf numFmtId="0" fontId="2" fillId="0" borderId="0"/>
    <xf numFmtId="9" fontId="2" fillId="0" borderId="0" applyFont="0" applyFill="0" applyBorder="0" applyAlignment="0" applyProtection="0"/>
    <xf numFmtId="0" fontId="3" fillId="0" borderId="0"/>
    <xf numFmtId="0" fontId="3" fillId="0" borderId="0"/>
    <xf numFmtId="0" fontId="12"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9"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41"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3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5" fillId="0" borderId="0"/>
    <xf numFmtId="172" fontId="37"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45" fillId="0" borderId="0"/>
    <xf numFmtId="14" fontId="46" fillId="0" borderId="0" applyFill="0" applyBorder="0" applyAlignment="0"/>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0" applyFont="0" applyFill="0" applyBorder="0" applyAlignment="0" applyProtection="0"/>
    <xf numFmtId="180" fontId="3"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3" fillId="0" borderId="0"/>
    <xf numFmtId="0" fontId="3" fillId="0" borderId="0"/>
    <xf numFmtId="168" fontId="3"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3" fillId="68" borderId="3" applyNumberFormat="0" applyFont="0" applyBorder="0" applyProtection="0">
      <alignment horizontal="center" vertical="center"/>
    </xf>
    <xf numFmtId="0" fontId="54" fillId="0" borderId="25" applyNumberFormat="0" applyAlignment="0" applyProtection="0">
      <alignment horizontal="left" vertical="center"/>
    </xf>
    <xf numFmtId="0" fontId="54" fillId="0" borderId="25" applyNumberFormat="0" applyAlignment="0" applyProtection="0">
      <alignment horizontal="left" vertical="center"/>
    </xf>
    <xf numFmtId="168" fontId="54" fillId="0" borderId="25"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36" applyNumberFormat="0" applyFill="0" applyAlignment="0" applyProtection="0"/>
    <xf numFmtId="169" fontId="55" fillId="0" borderId="36" applyNumberFormat="0" applyFill="0" applyAlignment="0" applyProtection="0"/>
    <xf numFmtId="0"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0" fontId="55" fillId="0" borderId="36" applyNumberFormat="0" applyFill="0" applyAlignment="0" applyProtection="0"/>
    <xf numFmtId="0" fontId="56" fillId="0" borderId="37" applyNumberFormat="0" applyFill="0" applyAlignment="0" applyProtection="0"/>
    <xf numFmtId="169" fontId="56" fillId="0" borderId="37" applyNumberFormat="0" applyFill="0" applyAlignment="0" applyProtection="0"/>
    <xf numFmtId="0"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0" fontId="56" fillId="0" borderId="37" applyNumberFormat="0" applyFill="0" applyAlignment="0" applyProtection="0"/>
    <xf numFmtId="0" fontId="57" fillId="0" borderId="38" applyNumberFormat="0" applyFill="0" applyAlignment="0" applyProtection="0"/>
    <xf numFmtId="169"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9"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0" fontId="66" fillId="42" borderId="33" applyNumberFormat="0" applyAlignment="0" applyProtection="0"/>
    <xf numFmtId="3" fontId="3"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3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0" fontId="69" fillId="0" borderId="3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0" fontId="69" fillId="0" borderId="39"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0"/>
    <xf numFmtId="169" fontId="26" fillId="0" borderId="40"/>
    <xf numFmtId="168" fontId="26" fillId="0" borderId="4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76" fillId="0" borderId="0"/>
    <xf numFmtId="181" fontId="3"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7" fillId="0" borderId="0"/>
    <xf numFmtId="0" fontId="77" fillId="0" borderId="0"/>
    <xf numFmtId="0" fontId="76" fillId="0" borderId="0"/>
    <xf numFmtId="179" fontId="28" fillId="0" borderId="0"/>
    <xf numFmtId="179" fontId="3" fillId="0" borderId="0"/>
    <xf numFmtId="179" fontId="3" fillId="0" borderId="0"/>
    <xf numFmtId="0" fontId="3" fillId="0" borderId="0"/>
    <xf numFmtId="0" fontId="3"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28"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28" fillId="0" borderId="0"/>
    <xf numFmtId="168" fontId="28" fillId="0" borderId="0"/>
    <xf numFmtId="0" fontId="28"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68" fontId="28" fillId="0" borderId="0"/>
    <xf numFmtId="0" fontId="28" fillId="0" borderId="0"/>
    <xf numFmtId="0" fontId="28"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179" fontId="28" fillId="0" borderId="0"/>
    <xf numFmtId="179" fontId="28"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79" fontId="3"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8"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5" fillId="0" borderId="0"/>
    <xf numFmtId="0" fontId="28" fillId="0" borderId="0"/>
    <xf numFmtId="0" fontId="3" fillId="0" borderId="0"/>
    <xf numFmtId="0" fontId="27" fillId="0" borderId="0"/>
    <xf numFmtId="168" fontId="25" fillId="0" borderId="0"/>
    <xf numFmtId="0" fontId="3"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179" fontId="3" fillId="0" borderId="0"/>
    <xf numFmtId="0" fontId="28" fillId="0" borderId="0"/>
    <xf numFmtId="0" fontId="28" fillId="0" borderId="0"/>
    <xf numFmtId="168" fontId="25" fillId="0" borderId="0"/>
    <xf numFmtId="0" fontId="65" fillId="0" borderId="0"/>
    <xf numFmtId="0" fontId="3" fillId="0" borderId="0"/>
    <xf numFmtId="168" fontId="25"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179" fontId="3" fillId="0" borderId="0"/>
    <xf numFmtId="0" fontId="3" fillId="0" borderId="0"/>
    <xf numFmtId="179" fontId="3" fillId="0" borderId="0"/>
    <xf numFmtId="0" fontId="3" fillId="0" borderId="0"/>
    <xf numFmtId="179" fontId="3" fillId="0" borderId="0"/>
    <xf numFmtId="0" fontId="3"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28"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6"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79" fontId="3"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179" fontId="26" fillId="0" borderId="0"/>
    <xf numFmtId="0" fontId="9"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6" fillId="0" borderId="0"/>
    <xf numFmtId="0" fontId="26" fillId="0" borderId="0"/>
    <xf numFmtId="0" fontId="26" fillId="0" borderId="0"/>
    <xf numFmtId="0" fontId="26" fillId="0" borderId="0"/>
    <xf numFmtId="179" fontId="9" fillId="0" borderId="0"/>
    <xf numFmtId="0" fontId="26" fillId="0" borderId="0"/>
    <xf numFmtId="179" fontId="26" fillId="0" borderId="0"/>
    <xf numFmtId="0" fontId="26" fillId="0" borderId="0"/>
    <xf numFmtId="0" fontId="3" fillId="0" borderId="0"/>
    <xf numFmtId="0" fontId="26"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26" fillId="0" borderId="0"/>
    <xf numFmtId="179" fontId="9"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6" fillId="0" borderId="0"/>
    <xf numFmtId="0" fontId="26" fillId="0" borderId="0"/>
    <xf numFmtId="168" fontId="26" fillId="0" borderId="0"/>
    <xf numFmtId="0" fontId="76"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76" fillId="0" borderId="0"/>
    <xf numFmtId="0" fontId="9" fillId="0" borderId="0"/>
    <xf numFmtId="0" fontId="76" fillId="0" borderId="0"/>
    <xf numFmtId="168" fontId="9" fillId="0" borderId="0"/>
    <xf numFmtId="0" fontId="76" fillId="0" borderId="0"/>
    <xf numFmtId="168" fontId="9"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9"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179" fontId="26"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179" fontId="26" fillId="0" borderId="0"/>
    <xf numFmtId="179" fontId="26"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44" fillId="0" borderId="0"/>
    <xf numFmtId="0" fontId="3" fillId="0" borderId="0"/>
    <xf numFmtId="0" fontId="76" fillId="0" borderId="0"/>
    <xf numFmtId="168" fontId="44"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3"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3"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69"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xf numFmtId="168" fontId="3"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80" fillId="0" borderId="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9"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168" fontId="3" fillId="0" borderId="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81"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82" fillId="0" borderId="0"/>
    <xf numFmtId="0" fontId="82" fillId="0" borderId="0"/>
    <xf numFmtId="168" fontId="82" fillId="0" borderId="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9"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86"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xf numFmtId="0" fontId="3" fillId="0" borderId="0"/>
    <xf numFmtId="168" fontId="3" fillId="0" borderId="0"/>
    <xf numFmtId="187" fontId="65" fillId="0" borderId="3" applyNumberFormat="0">
      <alignment horizontal="center" vertical="top" wrapText="1"/>
    </xf>
    <xf numFmtId="0" fontId="87"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9"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25" fillId="0" borderId="44"/>
    <xf numFmtId="185" fontId="81"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26" fillId="0" borderId="0" applyFont="0" applyFill="0" applyBorder="0" applyAlignment="0" applyProtection="0"/>
    <xf numFmtId="192" fontId="3"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3" fillId="0" borderId="0"/>
    <xf numFmtId="9" fontId="2" fillId="0" borderId="0" applyFont="0" applyFill="0" applyBorder="0" applyAlignment="0" applyProtection="0"/>
    <xf numFmtId="0" fontId="47"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9"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88" fontId="3" fillId="69" borderId="79" applyFont="0">
      <alignment horizontal="right" vertical="center"/>
    </xf>
    <xf numFmtId="3" fontId="3" fillId="69" borderId="79" applyFont="0">
      <alignment horizontal="right" vertical="center"/>
    </xf>
    <xf numFmtId="0" fontId="83"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9"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3" fontId="3" fillId="74" borderId="79" applyFont="0">
      <alignment horizontal="right" vertical="center"/>
      <protection locked="0"/>
    </xf>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3" fontId="3" fillId="71" borderId="79" applyFont="0">
      <alignment horizontal="right" vertical="center"/>
      <protection locked="0"/>
    </xf>
    <xf numFmtId="0" fontId="66"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9"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3" fillId="70" borderId="80" applyNumberFormat="0" applyFont="0" applyBorder="0" applyProtection="0">
      <alignment horizontal="left" vertical="center"/>
    </xf>
    <xf numFmtId="9" fontId="3" fillId="70" borderId="79" applyFont="0" applyProtection="0">
      <alignment horizontal="right" vertical="center"/>
    </xf>
    <xf numFmtId="3" fontId="3" fillId="70" borderId="79" applyFont="0" applyProtection="0">
      <alignment horizontal="right" vertical="center"/>
    </xf>
    <xf numFmtId="0" fontId="62" fillId="69" borderId="80" applyFont="0" applyBorder="0">
      <alignment horizontal="center" wrapText="1"/>
    </xf>
    <xf numFmtId="168" fontId="54" fillId="0" borderId="77">
      <alignment horizontal="left" vertical="center"/>
    </xf>
    <xf numFmtId="0" fontId="54" fillId="0" borderId="77">
      <alignment horizontal="left" vertical="center"/>
    </xf>
    <xf numFmtId="0" fontId="54" fillId="0" borderId="77">
      <alignment horizontal="left" vertical="center"/>
    </xf>
    <xf numFmtId="0" fontId="3" fillId="68" borderId="79" applyNumberFormat="0" applyFont="0" applyBorder="0" applyProtection="0">
      <alignment horizontal="center" vertical="center"/>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8"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9"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2" fillId="0" borderId="0"/>
    <xf numFmtId="169" fontId="26" fillId="36" borderId="0"/>
    <xf numFmtId="0" fontId="3" fillId="0" borderId="0">
      <alignment vertical="center"/>
    </xf>
    <xf numFmtId="166" fontId="2" fillId="0" borderId="0" applyFont="0" applyFill="0" applyBorder="0" applyAlignment="0" applyProtection="0"/>
    <xf numFmtId="0" fontId="129" fillId="0" borderId="0"/>
    <xf numFmtId="0" fontId="2" fillId="0" borderId="0"/>
    <xf numFmtId="0" fontId="2" fillId="0" borderId="0"/>
  </cellStyleXfs>
  <cellXfs count="813">
    <xf numFmtId="0" fontId="0" fillId="0" borderId="0" xfId="0"/>
    <xf numFmtId="0" fontId="5" fillId="0" borderId="0" xfId="0" applyFont="1"/>
    <xf numFmtId="0" fontId="0" fillId="0" borderId="0" xfId="0" applyAlignment="1">
      <alignment wrapText="1"/>
    </xf>
    <xf numFmtId="167" fontId="4" fillId="0" borderId="0" xfId="0" applyNumberFormat="1" applyFont="1" applyAlignment="1">
      <alignment horizontal="center"/>
    </xf>
    <xf numFmtId="167" fontId="0" fillId="0" borderId="0" xfId="0" applyNumberFormat="1" applyAlignment="1">
      <alignment horizontal="center"/>
    </xf>
    <xf numFmtId="167" fontId="6" fillId="0" borderId="0" xfId="0" applyNumberFormat="1" applyFont="1" applyAlignment="1">
      <alignment horizontal="center"/>
    </xf>
    <xf numFmtId="0" fontId="5" fillId="0" borderId="3" xfId="0" applyFont="1" applyBorder="1"/>
    <xf numFmtId="0" fontId="10" fillId="0" borderId="12" xfId="0" applyFont="1" applyBorder="1"/>
    <xf numFmtId="0" fontId="13" fillId="0" borderId="0" xfId="0" applyFont="1"/>
    <xf numFmtId="0" fontId="10" fillId="0" borderId="0" xfId="0" applyFont="1" applyAlignment="1">
      <alignment horizontal="right" wrapText="1"/>
    </xf>
    <xf numFmtId="0" fontId="10" fillId="0" borderId="15" xfId="0" applyFont="1" applyBorder="1" applyAlignment="1">
      <alignment vertical="center"/>
    </xf>
    <xf numFmtId="0" fontId="10" fillId="0" borderId="18" xfId="0" applyFont="1" applyBorder="1"/>
    <xf numFmtId="0" fontId="8" fillId="0" borderId="0" xfId="0" applyFont="1"/>
    <xf numFmtId="0" fontId="10" fillId="0" borderId="0" xfId="11" applyFont="1"/>
    <xf numFmtId="0" fontId="10" fillId="0" borderId="0" xfId="0" applyFont="1"/>
    <xf numFmtId="0" fontId="10" fillId="0" borderId="0" xfId="0" applyFont="1" applyAlignment="1">
      <alignment horizontal="right"/>
    </xf>
    <xf numFmtId="0" fontId="5" fillId="0" borderId="7" xfId="0" applyFont="1" applyBorder="1"/>
    <xf numFmtId="0" fontId="5" fillId="0" borderId="0" xfId="0" applyFont="1" applyAlignment="1">
      <alignment wrapText="1"/>
    </xf>
    <xf numFmtId="0" fontId="13" fillId="0" borderId="0" xfId="0" applyFont="1" applyAlignment="1">
      <alignment wrapText="1"/>
    </xf>
    <xf numFmtId="0" fontId="11" fillId="0" borderId="0" xfId="11" applyFont="1"/>
    <xf numFmtId="0" fontId="10" fillId="0" borderId="8" xfId="0" applyFont="1" applyBorder="1" applyAlignment="1">
      <alignment wrapText="1"/>
    </xf>
    <xf numFmtId="0" fontId="10" fillId="0" borderId="17" xfId="0" applyFont="1" applyBorder="1" applyAlignment="1">
      <alignment wrapText="1"/>
    </xf>
    <xf numFmtId="0" fontId="7" fillId="0" borderId="0" xfId="0" applyFont="1" applyAlignment="1">
      <alignment horizontal="center"/>
    </xf>
    <xf numFmtId="0" fontId="11" fillId="0" borderId="0" xfId="0" applyFont="1" applyAlignment="1">
      <alignment horizontal="center" wrapText="1"/>
    </xf>
    <xf numFmtId="0" fontId="14" fillId="0" borderId="8" xfId="0" applyFont="1" applyBorder="1" applyAlignment="1">
      <alignment wrapText="1"/>
    </xf>
    <xf numFmtId="0" fontId="5" fillId="0" borderId="17" xfId="0" applyFont="1" applyBorder="1"/>
    <xf numFmtId="0" fontId="23" fillId="0" borderId="0" xfId="0" applyFont="1" applyAlignment="1">
      <alignment horizontal="center" vertical="center"/>
    </xf>
    <xf numFmtId="0" fontId="2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23" fillId="0" borderId="0" xfId="0" applyFont="1"/>
    <xf numFmtId="0" fontId="10" fillId="0" borderId="1" xfId="0" applyFont="1" applyBorder="1"/>
    <xf numFmtId="0" fontId="5" fillId="0" borderId="0" xfId="0" applyFont="1" applyAlignment="1">
      <alignment horizontal="center" vertical="center" wrapText="1"/>
    </xf>
    <xf numFmtId="0" fontId="8" fillId="3" borderId="3" xfId="13" applyFont="1" applyFill="1" applyBorder="1" applyAlignment="1" applyProtection="1">
      <alignment vertical="center" wrapText="1"/>
      <protection locked="0"/>
    </xf>
    <xf numFmtId="0" fontId="8" fillId="3" borderId="3" xfId="13" applyFont="1" applyFill="1" applyBorder="1" applyAlignment="1" applyProtection="1">
      <alignment horizontal="left" vertical="center" wrapText="1"/>
      <protection locked="0"/>
    </xf>
    <xf numFmtId="0" fontId="8" fillId="3" borderId="3" xfId="9" applyFont="1" applyFill="1" applyBorder="1" applyAlignment="1" applyProtection="1">
      <alignment horizontal="left" vertical="center" wrapText="1"/>
      <protection locked="0"/>
    </xf>
    <xf numFmtId="0" fontId="8" fillId="0" borderId="3" xfId="13" applyFont="1" applyBorder="1" applyAlignment="1" applyProtection="1">
      <alignment horizontal="left" vertical="center" wrapText="1"/>
      <protection locked="0"/>
    </xf>
    <xf numFmtId="0" fontId="16" fillId="3" borderId="3" xfId="13" applyFont="1" applyFill="1" applyBorder="1" applyAlignment="1" applyProtection="1">
      <alignment vertical="center" wrapText="1"/>
      <protection locked="0"/>
    </xf>
    <xf numFmtId="0" fontId="8" fillId="3" borderId="7" xfId="13" applyFont="1" applyFill="1" applyBorder="1" applyAlignment="1" applyProtection="1">
      <alignment vertical="center" wrapText="1"/>
      <protection locked="0"/>
    </xf>
    <xf numFmtId="0" fontId="8" fillId="3" borderId="2" xfId="13" applyFont="1" applyFill="1" applyBorder="1" applyAlignment="1" applyProtection="1">
      <alignment vertical="center" wrapText="1"/>
      <protection locked="0"/>
    </xf>
    <xf numFmtId="0" fontId="8" fillId="3" borderId="7" xfId="13" applyFont="1" applyFill="1" applyBorder="1" applyAlignment="1" applyProtection="1">
      <alignment horizontal="left" vertical="center" wrapText="1"/>
      <protection locked="0"/>
    </xf>
    <xf numFmtId="0" fontId="7" fillId="35" borderId="3" xfId="0" applyFont="1" applyFill="1" applyBorder="1" applyAlignment="1">
      <alignment horizontal="left" vertical="top" wrapText="1"/>
    </xf>
    <xf numFmtId="1" fontId="16" fillId="35" borderId="3" xfId="2" applyNumberFormat="1" applyFont="1" applyFill="1" applyBorder="1" applyAlignment="1" applyProtection="1">
      <alignment horizontal="left" vertical="top" wrapText="1"/>
    </xf>
    <xf numFmtId="0" fontId="16" fillId="35" borderId="3" xfId="13" applyFont="1" applyFill="1" applyBorder="1" applyAlignment="1" applyProtection="1">
      <alignment vertical="center" wrapText="1"/>
      <protection locked="0"/>
    </xf>
    <xf numFmtId="0" fontId="5" fillId="0" borderId="15" xfId="0" applyFont="1" applyBorder="1"/>
    <xf numFmtId="0" fontId="23" fillId="0" borderId="3" xfId="0" applyFont="1" applyBorder="1"/>
    <xf numFmtId="0" fontId="8" fillId="0" borderId="3" xfId="13" applyFont="1" applyBorder="1" applyAlignment="1" applyProtection="1">
      <alignment horizontal="center" vertical="center" wrapText="1"/>
      <protection locked="0"/>
    </xf>
    <xf numFmtId="0" fontId="5" fillId="0" borderId="0" xfId="0" applyFont="1" applyAlignment="1">
      <alignment vertical="center" wrapText="1"/>
    </xf>
    <xf numFmtId="164" fontId="8" fillId="3" borderId="3" xfId="1" applyNumberFormat="1" applyFont="1" applyFill="1" applyBorder="1" applyAlignment="1" applyProtection="1">
      <alignment horizontal="center" vertical="center" wrapText="1"/>
      <protection locked="0"/>
    </xf>
    <xf numFmtId="164" fontId="8" fillId="3" borderId="15" xfId="1" applyNumberFormat="1" applyFont="1" applyFill="1" applyBorder="1" applyAlignment="1" applyProtection="1">
      <alignment horizontal="center" vertical="center" wrapText="1"/>
      <protection locked="0"/>
    </xf>
    <xf numFmtId="164" fontId="8" fillId="3" borderId="16" xfId="1" applyNumberFormat="1" applyFont="1" applyFill="1" applyBorder="1" applyAlignment="1" applyProtection="1">
      <alignment horizontal="center" vertical="center" wrapText="1"/>
      <protection locked="0"/>
    </xf>
    <xf numFmtId="0" fontId="5" fillId="0" borderId="12" xfId="0" applyFont="1" applyBorder="1"/>
    <xf numFmtId="0" fontId="5" fillId="0" borderId="14" xfId="0" applyFont="1" applyBorder="1"/>
    <xf numFmtId="0" fontId="8" fillId="3" borderId="18" xfId="9" applyFont="1" applyFill="1" applyBorder="1" applyAlignment="1" applyProtection="1">
      <alignment horizontal="left" vertical="center"/>
      <protection locked="0"/>
    </xf>
    <xf numFmtId="0" fontId="16" fillId="3" borderId="20" xfId="16" applyFont="1" applyFill="1" applyBorder="1" applyProtection="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8" fillId="0" borderId="0" xfId="11" applyFont="1" applyAlignment="1">
      <alignment vertical="center"/>
    </xf>
    <xf numFmtId="0" fontId="5" fillId="0" borderId="15" xfId="0" applyFont="1" applyBorder="1" applyAlignment="1">
      <alignment vertical="center"/>
    </xf>
    <xf numFmtId="0" fontId="10" fillId="2" borderId="18" xfId="0" applyFont="1" applyFill="1" applyBorder="1" applyAlignment="1">
      <alignment horizontal="right" vertical="center"/>
    </xf>
    <xf numFmtId="0" fontId="5" fillId="0" borderId="48" xfId="0" applyFont="1" applyBorder="1"/>
    <xf numFmtId="0" fontId="20" fillId="0" borderId="18" xfId="0" applyFont="1" applyBorder="1" applyAlignment="1">
      <alignment horizontal="center" vertical="center" wrapText="1"/>
    </xf>
    <xf numFmtId="0" fontId="5" fillId="0" borderId="49" xfId="0" applyFont="1" applyBorder="1"/>
    <xf numFmtId="0" fontId="8" fillId="0" borderId="12" xfId="9" applyFont="1" applyBorder="1" applyAlignment="1" applyProtection="1">
      <alignment horizontal="center" vertical="center"/>
      <protection locked="0"/>
    </xf>
    <xf numFmtId="0" fontId="16" fillId="3" borderId="5" xfId="9" applyFont="1" applyFill="1" applyBorder="1" applyAlignment="1" applyProtection="1">
      <alignment horizontal="center" vertical="center" wrapText="1"/>
      <protection locked="0"/>
    </xf>
    <xf numFmtId="164" fontId="8" fillId="3" borderId="14" xfId="2" applyNumberFormat="1" applyFont="1" applyFill="1" applyBorder="1" applyAlignment="1" applyProtection="1">
      <alignment horizontal="center" vertical="center"/>
      <protection locked="0"/>
    </xf>
    <xf numFmtId="0" fontId="8" fillId="0" borderId="15" xfId="9" applyFont="1" applyBorder="1" applyAlignment="1" applyProtection="1">
      <alignment horizontal="center" vertical="center"/>
      <protection locked="0"/>
    </xf>
    <xf numFmtId="0" fontId="8" fillId="0" borderId="0" xfId="13" applyFont="1" applyAlignment="1" applyProtection="1">
      <alignment wrapText="1"/>
      <protection locked="0"/>
    </xf>
    <xf numFmtId="0" fontId="8" fillId="0" borderId="15" xfId="9" applyFont="1" applyBorder="1" applyAlignment="1" applyProtection="1">
      <alignment horizontal="center" vertical="center" wrapText="1"/>
      <protection locked="0"/>
    </xf>
    <xf numFmtId="0" fontId="16" fillId="35" borderId="19" xfId="13" applyFont="1" applyFill="1" applyBorder="1" applyAlignment="1" applyProtection="1">
      <alignment vertical="center" wrapText="1"/>
      <protection locked="0"/>
    </xf>
    <xf numFmtId="167" fontId="23" fillId="0" borderId="54" xfId="0" applyNumberFormat="1" applyFont="1" applyBorder="1" applyAlignment="1">
      <alignment horizontal="center"/>
    </xf>
    <xf numFmtId="167" fontId="23" fillId="0" borderId="52" xfId="0" applyNumberFormat="1" applyFont="1" applyBorder="1" applyAlignment="1">
      <alignment horizontal="center"/>
    </xf>
    <xf numFmtId="167" fontId="19" fillId="0" borderId="52" xfId="0" applyNumberFormat="1" applyFont="1" applyBorder="1" applyAlignment="1">
      <alignment horizontal="center"/>
    </xf>
    <xf numFmtId="167" fontId="23" fillId="0" borderId="55" xfId="0" applyNumberFormat="1" applyFont="1" applyBorder="1" applyAlignment="1">
      <alignment horizontal="center"/>
    </xf>
    <xf numFmtId="167" fontId="23" fillId="0" borderId="56" xfId="0" applyNumberFormat="1" applyFont="1" applyBorder="1" applyAlignment="1">
      <alignment horizont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7" xfId="0" applyFont="1" applyBorder="1"/>
    <xf numFmtId="0" fontId="5" fillId="0" borderId="13" xfId="0" applyFont="1" applyBorder="1"/>
    <xf numFmtId="0" fontId="5" fillId="0" borderId="18" xfId="0" applyFont="1" applyBorder="1"/>
    <xf numFmtId="0" fontId="8" fillId="3" borderId="15" xfId="5" applyFont="1" applyFill="1" applyBorder="1" applyAlignment="1" applyProtection="1">
      <alignment horizontal="right" vertical="center"/>
      <protection locked="0"/>
    </xf>
    <xf numFmtId="0" fontId="16" fillId="3" borderId="19" xfId="16" applyFont="1" applyFill="1" applyBorder="1" applyProtection="1">
      <protection locked="0"/>
    </xf>
    <xf numFmtId="0" fontId="5" fillId="0" borderId="13" xfId="0" applyFont="1" applyBorder="1" applyAlignment="1">
      <alignment wrapText="1"/>
    </xf>
    <xf numFmtId="0" fontId="5" fillId="0" borderId="14" xfId="0" applyFont="1" applyBorder="1" applyAlignment="1">
      <alignment wrapText="1"/>
    </xf>
    <xf numFmtId="0" fontId="7" fillId="0" borderId="19" xfId="0" applyFont="1" applyBorder="1"/>
    <xf numFmtId="0" fontId="8" fillId="3" borderId="3" xfId="13" applyFont="1" applyFill="1" applyBorder="1" applyAlignment="1" applyProtection="1">
      <alignment horizontal="left" vertical="center"/>
      <protection locked="0"/>
    </xf>
    <xf numFmtId="0" fontId="8" fillId="3" borderId="3" xfId="13" applyFont="1" applyFill="1" applyBorder="1" applyAlignment="1" applyProtection="1">
      <alignment horizontal="left" vertical="center" wrapText="1" indent="3"/>
      <protection locked="0"/>
    </xf>
    <xf numFmtId="0" fontId="5" fillId="0" borderId="16" xfId="0" applyFont="1" applyBorder="1" applyAlignment="1">
      <alignment horizontal="center" vertical="center"/>
    </xf>
    <xf numFmtId="0" fontId="102" fillId="0" borderId="3" xfId="0" applyFont="1" applyBorder="1"/>
    <xf numFmtId="0" fontId="2" fillId="0" borderId="0" xfId="0" applyFont="1"/>
    <xf numFmtId="0" fontId="10" fillId="3" borderId="3" xfId="20960" applyFont="1" applyFill="1" applyBorder="1" applyAlignment="1">
      <alignment horizontal="left" wrapText="1" indent="1"/>
    </xf>
    <xf numFmtId="0" fontId="10"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10" fillId="0" borderId="2" xfId="20960" applyFont="1" applyBorder="1" applyAlignment="1">
      <alignment horizontal="left" wrapText="1" indent="1"/>
    </xf>
    <xf numFmtId="0" fontId="16" fillId="0" borderId="13" xfId="11" applyFont="1" applyBorder="1" applyAlignment="1">
      <alignment horizontal="center" vertical="center"/>
    </xf>
    <xf numFmtId="0" fontId="10" fillId="0" borderId="0" xfId="11" applyFont="1" applyAlignment="1">
      <alignment horizontal="left"/>
    </xf>
    <xf numFmtId="0" fontId="18" fillId="0" borderId="0" xfId="11" applyFont="1" applyAlignment="1">
      <alignment horizontal="right"/>
    </xf>
    <xf numFmtId="0" fontId="0" fillId="0" borderId="12" xfId="0" applyBorder="1" applyAlignment="1">
      <alignment horizontal="center" vertical="center"/>
    </xf>
    <xf numFmtId="0" fontId="7" fillId="35" borderId="23" xfId="0" applyFont="1" applyFill="1" applyBorder="1" applyAlignment="1">
      <alignment wrapText="1"/>
    </xf>
    <xf numFmtId="0" fontId="5" fillId="0" borderId="9" xfId="0" applyFont="1" applyBorder="1" applyAlignment="1">
      <alignment vertical="center" wrapText="1"/>
    </xf>
    <xf numFmtId="0" fontId="7" fillId="35" borderId="9" xfId="0" applyFont="1" applyFill="1" applyBorder="1" applyAlignment="1">
      <alignment wrapText="1"/>
    </xf>
    <xf numFmtId="0" fontId="7" fillId="35" borderId="62" xfId="0" applyFont="1" applyFill="1" applyBorder="1" applyAlignment="1">
      <alignment wrapText="1"/>
    </xf>
    <xf numFmtId="0" fontId="16" fillId="0" borderId="0" xfId="11" applyFont="1" applyAlignment="1">
      <alignment horizontal="center" vertical="center" wrapText="1"/>
    </xf>
    <xf numFmtId="0" fontId="5" fillId="0" borderId="15" xfId="0" applyFont="1" applyBorder="1" applyAlignment="1">
      <alignment horizontal="center" vertical="center" wrapText="1"/>
    </xf>
    <xf numFmtId="0" fontId="5" fillId="0" borderId="9" xfId="0" applyFont="1" applyBorder="1"/>
    <xf numFmtId="0" fontId="5" fillId="0" borderId="9" xfId="0" applyFont="1" applyBorder="1" applyAlignment="1">
      <alignment wrapText="1"/>
    </xf>
    <xf numFmtId="0" fontId="5" fillId="0" borderId="18" xfId="0" applyFont="1" applyBorder="1" applyAlignment="1">
      <alignment horizontal="center" vertical="center" wrapText="1"/>
    </xf>
    <xf numFmtId="0" fontId="5" fillId="0" borderId="9" xfId="0" applyFont="1" applyBorder="1" applyAlignment="1">
      <alignment vertical="center"/>
    </xf>
    <xf numFmtId="0" fontId="11" fillId="0" borderId="0" xfId="11" applyFont="1" applyAlignment="1">
      <alignment horizontal="center"/>
    </xf>
    <xf numFmtId="0" fontId="5" fillId="0" borderId="6" xfId="0" applyFont="1" applyBorder="1" applyAlignment="1">
      <alignment horizontal="center" vertical="center" wrapText="1"/>
    </xf>
    <xf numFmtId="0" fontId="18" fillId="0" borderId="0" xfId="0" applyFont="1" applyAlignment="1" applyProtection="1">
      <alignment horizontal="right"/>
      <protection locked="0"/>
    </xf>
    <xf numFmtId="0" fontId="11" fillId="0" borderId="1" xfId="0" applyFont="1" applyBorder="1" applyAlignment="1">
      <alignment horizontal="center"/>
    </xf>
    <xf numFmtId="0" fontId="16" fillId="0" borderId="1" xfId="0" applyFont="1" applyBorder="1" applyAlignment="1">
      <alignment horizontal="center" vertical="center"/>
    </xf>
    <xf numFmtId="0" fontId="5" fillId="0" borderId="63" xfId="0" applyFont="1" applyBorder="1" applyAlignment="1">
      <alignment vertical="center" wrapText="1"/>
    </xf>
    <xf numFmtId="0" fontId="7" fillId="0" borderId="7" xfId="0" applyFont="1" applyBorder="1" applyAlignment="1">
      <alignment vertical="center" wrapText="1"/>
    </xf>
    <xf numFmtId="0" fontId="5" fillId="0" borderId="1" xfId="0" applyFont="1" applyBorder="1"/>
    <xf numFmtId="0" fontId="7" fillId="0" borderId="1" xfId="0" applyFont="1" applyBorder="1" applyAlignment="1">
      <alignment horizontal="center"/>
    </xf>
    <xf numFmtId="0" fontId="18" fillId="0" borderId="1" xfId="0" applyFont="1" applyBorder="1" applyAlignment="1">
      <alignment horizontal="center"/>
    </xf>
    <xf numFmtId="0" fontId="5" fillId="0" borderId="18"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65" xfId="0" applyNumberFormat="1" applyFont="1" applyBorder="1" applyAlignment="1">
      <alignment horizontal="right" vertical="center"/>
    </xf>
    <xf numFmtId="49" fontId="106" fillId="0" borderId="68" xfId="0" applyNumberFormat="1" applyFont="1" applyBorder="1" applyAlignment="1">
      <alignment horizontal="right" vertical="center"/>
    </xf>
    <xf numFmtId="0" fontId="106" fillId="0" borderId="0" xfId="0" applyFont="1" applyAlignment="1">
      <alignment horizontal="left"/>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10" fillId="0" borderId="0" xfId="0" applyFont="1" applyAlignment="1">
      <alignment horizontal="left" wrapText="1"/>
    </xf>
    <xf numFmtId="0" fontId="10" fillId="0" borderId="1" xfId="11" applyFont="1" applyBorder="1"/>
    <xf numFmtId="0" fontId="16" fillId="0" borderId="1" xfId="11" applyFont="1" applyBorder="1" applyAlignment="1">
      <alignment horizontal="left" vertical="center"/>
    </xf>
    <xf numFmtId="0" fontId="8" fillId="3" borderId="3" xfId="20960" applyFont="1" applyFill="1" applyBorder="1" applyAlignment="1">
      <alignment horizontal="right" indent="1"/>
    </xf>
    <xf numFmtId="0" fontId="8" fillId="3" borderId="2" xfId="20960" applyFont="1" applyFill="1" applyBorder="1" applyAlignment="1">
      <alignment horizontal="right" indent="1"/>
    </xf>
    <xf numFmtId="193" fontId="10" fillId="2" borderId="19" xfId="0" applyNumberFormat="1" applyFont="1" applyFill="1" applyBorder="1" applyAlignment="1" applyProtection="1">
      <alignment vertical="center"/>
      <protection locked="0"/>
    </xf>
    <xf numFmtId="3" fontId="21" fillId="35" borderId="19" xfId="0" applyNumberFormat="1" applyFont="1" applyFill="1" applyBorder="1" applyAlignment="1">
      <alignment vertical="center" wrapText="1"/>
    </xf>
    <xf numFmtId="193" fontId="8" fillId="35" borderId="16" xfId="2" applyNumberFormat="1" applyFont="1" applyFill="1" applyBorder="1" applyAlignment="1" applyProtection="1">
      <alignment vertical="top"/>
    </xf>
    <xf numFmtId="193" fontId="5" fillId="0" borderId="3" xfId="0" applyNumberFormat="1" applyFont="1" applyBorder="1"/>
    <xf numFmtId="193" fontId="5" fillId="0" borderId="15" xfId="0" applyNumberFormat="1" applyFont="1" applyBorder="1"/>
    <xf numFmtId="0" fontId="5" fillId="0" borderId="22" xfId="0" applyFont="1" applyBorder="1" applyAlignment="1">
      <alignment horizontal="center" vertical="center"/>
    </xf>
    <xf numFmtId="0" fontId="5" fillId="0" borderId="22" xfId="0" applyFont="1" applyBorder="1" applyAlignment="1">
      <alignment wrapText="1"/>
    </xf>
    <xf numFmtId="0" fontId="5"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7" fillId="0" borderId="0" xfId="0" applyFont="1" applyAlignment="1">
      <alignment horizontal="center" wrapText="1"/>
    </xf>
    <xf numFmtId="0" fontId="10" fillId="0" borderId="12" xfId="0" applyFont="1" applyBorder="1" applyAlignment="1">
      <alignment horizontal="right" vertical="center" wrapText="1"/>
    </xf>
    <xf numFmtId="0" fontId="8" fillId="0" borderId="13" xfId="0" applyFont="1" applyBorder="1" applyAlignment="1">
      <alignment vertical="center" wrapText="1"/>
    </xf>
    <xf numFmtId="169" fontId="26" fillId="36" borderId="0" xfId="20"/>
    <xf numFmtId="169" fontId="26" fillId="36" borderId="73" xfId="20" applyBorder="1"/>
    <xf numFmtId="0" fontId="5" fillId="0" borderId="7" xfId="0" applyFont="1" applyBorder="1" applyAlignment="1">
      <alignment vertical="center"/>
    </xf>
    <xf numFmtId="0" fontId="5" fillId="0" borderId="47" xfId="0" applyFont="1" applyBorder="1" applyAlignment="1">
      <alignment vertical="center"/>
    </xf>
    <xf numFmtId="0" fontId="5" fillId="0" borderId="79" xfId="0" applyFont="1" applyBorder="1" applyAlignment="1">
      <alignment vertical="center"/>
    </xf>
    <xf numFmtId="0" fontId="7" fillId="0" borderId="79" xfId="0" applyFont="1" applyBorder="1" applyAlignment="1">
      <alignment vertical="center"/>
    </xf>
    <xf numFmtId="0" fontId="5" fillId="0" borderId="13" xfId="0" applyFont="1" applyBorder="1" applyAlignment="1">
      <alignment vertical="center"/>
    </xf>
    <xf numFmtId="0" fontId="5" fillId="0" borderId="22" xfId="0" applyFont="1" applyBorder="1" applyAlignment="1">
      <alignment vertical="center"/>
    </xf>
    <xf numFmtId="0" fontId="5" fillId="0" borderId="75" xfId="0" applyFont="1" applyBorder="1" applyAlignment="1">
      <alignment vertical="center"/>
    </xf>
    <xf numFmtId="0" fontId="5" fillId="0" borderId="76" xfId="0" applyFont="1" applyBorder="1" applyAlignment="1">
      <alignment vertical="center"/>
    </xf>
    <xf numFmtId="0" fontId="5" fillId="0" borderId="12"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169" fontId="26" fillId="36" borderId="25" xfId="20" applyBorder="1"/>
    <xf numFmtId="169" fontId="26" fillId="36" borderId="89" xfId="20" applyBorder="1"/>
    <xf numFmtId="169" fontId="26" fillId="36" borderId="81" xfId="20" applyBorder="1"/>
    <xf numFmtId="169" fontId="26" fillId="36" borderId="49" xfId="20" applyBorder="1"/>
    <xf numFmtId="0" fontId="5" fillId="3" borderId="57" xfId="0" applyFont="1" applyFill="1" applyBorder="1" applyAlignment="1">
      <alignment horizontal="center" vertical="center"/>
    </xf>
    <xf numFmtId="0" fontId="5" fillId="3" borderId="0" xfId="0" applyFont="1" applyFill="1" applyAlignment="1">
      <alignment vertical="center"/>
    </xf>
    <xf numFmtId="0" fontId="5" fillId="0" borderId="63" xfId="0" applyFont="1" applyBorder="1" applyAlignment="1">
      <alignment horizontal="center" vertical="center"/>
    </xf>
    <xf numFmtId="0" fontId="5" fillId="3" borderId="77" xfId="0" applyFont="1" applyFill="1" applyBorder="1" applyAlignment="1">
      <alignment vertical="center"/>
    </xf>
    <xf numFmtId="0" fontId="15" fillId="3" borderId="90" xfId="0" applyFont="1" applyFill="1" applyBorder="1" applyAlignment="1">
      <alignment horizontal="left"/>
    </xf>
    <xf numFmtId="0" fontId="15" fillId="3" borderId="91" xfId="0" applyFont="1" applyFill="1" applyBorder="1" applyAlignment="1">
      <alignment horizontal="left"/>
    </xf>
    <xf numFmtId="0" fontId="5" fillId="0" borderId="79" xfId="0" applyFont="1" applyBorder="1" applyAlignment="1">
      <alignment horizontal="center" vertical="center" wrapText="1"/>
    </xf>
    <xf numFmtId="0" fontId="5" fillId="0" borderId="92" xfId="0" applyFont="1" applyBorder="1" applyAlignment="1">
      <alignment horizontal="center" vertical="center" wrapText="1"/>
    </xf>
    <xf numFmtId="0" fontId="7" fillId="3" borderId="93" xfId="0" applyFont="1" applyFill="1" applyBorder="1" applyAlignment="1">
      <alignment vertical="center"/>
    </xf>
    <xf numFmtId="0" fontId="5" fillId="3" borderId="17" xfId="0" applyFont="1" applyFill="1" applyBorder="1" applyAlignment="1">
      <alignment vertical="center"/>
    </xf>
    <xf numFmtId="0" fontId="5" fillId="0" borderId="94" xfId="0" applyFont="1" applyBorder="1" applyAlignment="1">
      <alignment horizontal="center" vertical="center"/>
    </xf>
    <xf numFmtId="0" fontId="7" fillId="0" borderId="19" xfId="0" applyFont="1" applyBorder="1" applyAlignment="1">
      <alignment vertical="center"/>
    </xf>
    <xf numFmtId="169" fontId="26" fillId="36" borderId="21" xfId="20" applyBorder="1"/>
    <xf numFmtId="0" fontId="5" fillId="0" borderId="7" xfId="0" applyFont="1" applyBorder="1" applyAlignment="1">
      <alignment horizontal="center" vertical="center" wrapText="1"/>
    </xf>
    <xf numFmtId="0" fontId="5" fillId="0" borderId="58" xfId="0" applyFont="1" applyBorder="1" applyAlignment="1">
      <alignment horizontal="center" vertical="center" wrapText="1"/>
    </xf>
    <xf numFmtId="0" fontId="8" fillId="0" borderId="12" xfId="11" applyFont="1" applyBorder="1" applyAlignment="1">
      <alignment vertical="center"/>
    </xf>
    <xf numFmtId="0" fontId="8" fillId="0" borderId="13" xfId="11" applyFont="1" applyBorder="1" applyAlignment="1">
      <alignment vertical="center"/>
    </xf>
    <xf numFmtId="0" fontId="16" fillId="0" borderId="14" xfId="11" applyFont="1" applyBorder="1" applyAlignment="1">
      <alignment horizontal="center" vertical="center"/>
    </xf>
    <xf numFmtId="0" fontId="0" fillId="0" borderId="94" xfId="0" applyBorder="1"/>
    <xf numFmtId="0" fontId="0" fillId="0" borderId="18" xfId="0" applyBorder="1"/>
    <xf numFmtId="0" fontId="7" fillId="35" borderId="95" xfId="0" applyFont="1" applyFill="1" applyBorder="1" applyAlignment="1">
      <alignment vertical="center" wrapText="1"/>
    </xf>
    <xf numFmtId="0" fontId="8" fillId="0" borderId="0" xfId="0" applyFont="1" applyAlignment="1">
      <alignment wrapText="1"/>
    </xf>
    <xf numFmtId="0" fontId="7" fillId="35" borderId="13" xfId="0" applyFont="1" applyFill="1" applyBorder="1" applyAlignment="1">
      <alignment horizontal="center" vertical="center" wrapText="1"/>
    </xf>
    <xf numFmtId="0" fontId="7" fillId="35" borderId="14" xfId="0" applyFont="1" applyFill="1" applyBorder="1" applyAlignment="1">
      <alignment horizontal="center" vertical="center" wrapText="1"/>
    </xf>
    <xf numFmtId="0" fontId="7" fillId="35" borderId="94" xfId="0" applyFont="1" applyFill="1" applyBorder="1" applyAlignment="1">
      <alignment horizontal="left" vertical="center" wrapText="1"/>
    </xf>
    <xf numFmtId="0" fontId="7" fillId="35" borderId="79" xfId="0" applyFont="1" applyFill="1" applyBorder="1" applyAlignment="1">
      <alignment horizontal="left" vertical="center" wrapText="1"/>
    </xf>
    <xf numFmtId="0" fontId="7" fillId="35" borderId="92" xfId="0" applyFont="1" applyFill="1" applyBorder="1" applyAlignment="1">
      <alignment horizontal="left" vertical="center" wrapText="1"/>
    </xf>
    <xf numFmtId="0" fontId="5" fillId="0" borderId="94" xfId="0" applyFont="1" applyBorder="1" applyAlignment="1">
      <alignment horizontal="right" vertical="center" wrapText="1"/>
    </xf>
    <xf numFmtId="0" fontId="5" fillId="0" borderId="79" xfId="0" applyFont="1" applyBorder="1" applyAlignment="1">
      <alignment horizontal="left" vertical="center" wrapText="1"/>
    </xf>
    <xf numFmtId="0" fontId="109" fillId="0" borderId="94" xfId="0" applyFont="1" applyBorder="1" applyAlignment="1">
      <alignment horizontal="right" vertical="center" wrapText="1"/>
    </xf>
    <xf numFmtId="0" fontId="109" fillId="0" borderId="79" xfId="0" applyFont="1" applyBorder="1" applyAlignment="1">
      <alignment horizontal="left" vertical="center" wrapText="1"/>
    </xf>
    <xf numFmtId="0" fontId="7" fillId="0" borderId="94" xfId="0" applyFont="1" applyBorder="1" applyAlignment="1">
      <alignment horizontal="left" vertical="center" wrapText="1"/>
    </xf>
    <xf numFmtId="0" fontId="7" fillId="0" borderId="0" xfId="21410" applyFont="1" applyAlignment="1" applyProtection="1">
      <alignment horizontal="left" vertical="center"/>
      <protection locked="0"/>
    </xf>
    <xf numFmtId="0" fontId="5" fillId="0" borderId="0" xfId="0" applyFont="1" applyAlignment="1">
      <alignment horizontal="left" vertical="center"/>
    </xf>
    <xf numFmtId="0" fontId="109" fillId="0" borderId="0" xfId="0" applyFont="1" applyAlignment="1">
      <alignment horizontal="left" vertical="center"/>
    </xf>
    <xf numFmtId="49" fontId="110" fillId="0" borderId="18" xfId="5" applyNumberFormat="1" applyFont="1" applyBorder="1" applyAlignment="1" applyProtection="1">
      <alignment horizontal="left" vertical="center"/>
      <protection locked="0"/>
    </xf>
    <xf numFmtId="0" fontId="111" fillId="0" borderId="19" xfId="9" applyFont="1" applyBorder="1" applyAlignment="1" applyProtection="1">
      <alignment horizontal="left" vertical="center" wrapText="1"/>
      <protection locked="0"/>
    </xf>
    <xf numFmtId="0" fontId="20" fillId="0" borderId="94" xfId="0" applyFont="1" applyBorder="1" applyAlignment="1">
      <alignment horizontal="center" vertical="center" wrapText="1"/>
    </xf>
    <xf numFmtId="3" fontId="21" fillId="35" borderId="79" xfId="0" applyNumberFormat="1" applyFont="1" applyFill="1" applyBorder="1" applyAlignment="1">
      <alignment vertical="center" wrapText="1"/>
    </xf>
    <xf numFmtId="14" fontId="8" fillId="3" borderId="79" xfId="8" quotePrefix="1" applyNumberFormat="1" applyFont="1" applyFill="1" applyBorder="1" applyAlignment="1" applyProtection="1">
      <alignment horizontal="left" vertical="center" wrapText="1" indent="2"/>
      <protection locked="0"/>
    </xf>
    <xf numFmtId="3" fontId="21" fillId="0" borderId="79" xfId="0" applyNumberFormat="1" applyFont="1" applyBorder="1" applyAlignment="1">
      <alignment vertical="center" wrapText="1"/>
    </xf>
    <xf numFmtId="14" fontId="8" fillId="3" borderId="79" xfId="8" quotePrefix="1" applyNumberFormat="1" applyFont="1" applyFill="1" applyBorder="1" applyAlignment="1" applyProtection="1">
      <alignment horizontal="left" vertical="center" wrapText="1" indent="3"/>
      <protection locked="0"/>
    </xf>
    <xf numFmtId="0" fontId="12" fillId="0" borderId="79" xfId="17" applyFill="1" applyBorder="1" applyAlignment="1" applyProtection="1"/>
    <xf numFmtId="49" fontId="109" fillId="0" borderId="94" xfId="0" applyNumberFormat="1" applyFont="1" applyBorder="1" applyAlignment="1">
      <alignment horizontal="right" vertical="center" wrapText="1"/>
    </xf>
    <xf numFmtId="0" fontId="8" fillId="3" borderId="79" xfId="20960" applyFont="1" applyFill="1" applyBorder="1"/>
    <xf numFmtId="0" fontId="103" fillId="0" borderId="79" xfId="20960" applyFont="1" applyBorder="1" applyAlignment="1">
      <alignment horizontal="center" vertical="center"/>
    </xf>
    <xf numFmtId="0" fontId="5" fillId="0" borderId="79" xfId="0" applyFont="1" applyBorder="1"/>
    <xf numFmtId="0" fontId="12" fillId="0" borderId="79" xfId="17" applyFill="1" applyBorder="1" applyAlignment="1" applyProtection="1">
      <alignment horizontal="left" vertical="center" wrapText="1"/>
    </xf>
    <xf numFmtId="49" fontId="109" fillId="0" borderId="79" xfId="0" applyNumberFormat="1" applyFont="1" applyBorder="1" applyAlignment="1">
      <alignment horizontal="right" vertical="center" wrapText="1"/>
    </xf>
    <xf numFmtId="0" fontId="12" fillId="0" borderId="79" xfId="17" applyFill="1" applyBorder="1" applyAlignment="1" applyProtection="1">
      <alignment horizontal="left" vertical="center"/>
    </xf>
    <xf numFmtId="1" fontId="5" fillId="0" borderId="92" xfId="0" applyNumberFormat="1" applyFont="1" applyBorder="1" applyAlignment="1">
      <alignment horizontal="right" vertical="center" wrapText="1"/>
    </xf>
    <xf numFmtId="1" fontId="7" fillId="35" borderId="92" xfId="0" applyNumberFormat="1" applyFont="1" applyFill="1" applyBorder="1" applyAlignment="1">
      <alignment horizontal="center" vertical="center" wrapText="1"/>
    </xf>
    <xf numFmtId="10" fontId="8" fillId="0" borderId="79" xfId="20961" applyNumberFormat="1" applyFont="1" applyFill="1" applyBorder="1" applyAlignment="1">
      <alignment horizontal="left" vertical="center" wrapText="1"/>
    </xf>
    <xf numFmtId="10" fontId="109" fillId="0" borderId="79" xfId="20961" applyNumberFormat="1" applyFont="1" applyFill="1" applyBorder="1" applyAlignment="1">
      <alignment horizontal="left" vertical="center" wrapText="1"/>
    </xf>
    <xf numFmtId="10" fontId="7" fillId="35" borderId="79" xfId="0" applyNumberFormat="1" applyFont="1" applyFill="1" applyBorder="1" applyAlignment="1">
      <alignment horizontal="center" vertical="center" wrapText="1"/>
    </xf>
    <xf numFmtId="43" fontId="8" fillId="0" borderId="0" xfId="7" applyFont="1"/>
    <xf numFmtId="0" fontId="107" fillId="0" borderId="0" xfId="0" applyFont="1" applyAlignment="1">
      <alignment wrapText="1"/>
    </xf>
    <xf numFmtId="0" fontId="11" fillId="0" borderId="22" xfId="0" applyFont="1" applyBorder="1" applyAlignment="1">
      <alignment horizontal="center" wrapText="1"/>
    </xf>
    <xf numFmtId="0" fontId="11" fillId="0" borderId="8" xfId="0" applyFont="1" applyBorder="1" applyAlignment="1">
      <alignment horizontal="center" vertical="center" wrapText="1"/>
    </xf>
    <xf numFmtId="0" fontId="10" fillId="0" borderId="94" xfId="0" applyFont="1" applyBorder="1" applyAlignment="1">
      <alignment horizontal="right" vertical="center" wrapText="1"/>
    </xf>
    <xf numFmtId="0" fontId="8" fillId="0" borderId="79" xfId="0" applyFont="1" applyBorder="1" applyAlignment="1">
      <alignment vertical="center" wrapText="1"/>
    </xf>
    <xf numFmtId="0" fontId="5" fillId="0" borderId="79" xfId="0" applyFont="1" applyBorder="1" applyAlignment="1">
      <alignment vertical="center" wrapText="1"/>
    </xf>
    <xf numFmtId="0" fontId="5" fillId="0" borderId="79" xfId="0" applyFont="1" applyBorder="1" applyAlignment="1">
      <alignment horizontal="left" vertical="center" wrapText="1" indent="2"/>
    </xf>
    <xf numFmtId="0" fontId="7" fillId="0" borderId="19" xfId="0" applyFont="1" applyBorder="1" applyAlignment="1">
      <alignment vertical="center" wrapText="1"/>
    </xf>
    <xf numFmtId="0" fontId="5" fillId="0" borderId="92" xfId="0" applyFont="1" applyBorder="1"/>
    <xf numFmtId="0" fontId="10" fillId="0" borderId="92" xfId="0" applyFont="1" applyBorder="1"/>
    <xf numFmtId="0" fontId="11" fillId="0" borderId="14" xfId="0" applyFont="1" applyBorder="1" applyAlignment="1">
      <alignment horizontal="center"/>
    </xf>
    <xf numFmtId="0" fontId="11" fillId="0" borderId="92" xfId="0" applyFont="1" applyBorder="1" applyAlignment="1">
      <alignment horizontal="center"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0" fontId="10" fillId="0" borderId="94" xfId="0" applyFont="1" applyBorder="1" applyAlignment="1">
      <alignment horizontal="center" vertical="center" wrapText="1"/>
    </xf>
    <xf numFmtId="0" fontId="16" fillId="0" borderId="79" xfId="0" applyFont="1" applyBorder="1" applyAlignment="1">
      <alignment horizontal="center" vertical="center" wrapText="1"/>
    </xf>
    <xf numFmtId="0" fontId="17" fillId="0" borderId="79" xfId="0" applyFont="1" applyBorder="1" applyAlignment="1">
      <alignment horizontal="left" vertical="center" wrapText="1"/>
    </xf>
    <xf numFmtId="193" fontId="8" fillId="0" borderId="79" xfId="0" applyNumberFormat="1" applyFont="1" applyBorder="1" applyAlignment="1" applyProtection="1">
      <alignment vertical="center" wrapText="1"/>
      <protection locked="0"/>
    </xf>
    <xf numFmtId="193" fontId="8" fillId="0" borderId="79" xfId="0" applyNumberFormat="1" applyFont="1" applyBorder="1" applyAlignment="1" applyProtection="1">
      <alignment horizontal="right" vertical="center" wrapText="1"/>
      <protection locked="0"/>
    </xf>
    <xf numFmtId="0" fontId="10" fillId="2" borderId="94" xfId="0" applyFont="1" applyFill="1" applyBorder="1" applyAlignment="1">
      <alignment horizontal="right" vertical="center"/>
    </xf>
    <xf numFmtId="0" fontId="10" fillId="2" borderId="79" xfId="0" applyFont="1" applyFill="1" applyBorder="1" applyAlignment="1">
      <alignment vertical="center"/>
    </xf>
    <xf numFmtId="193" fontId="10" fillId="2" borderId="79" xfId="0" applyNumberFormat="1" applyFont="1" applyFill="1" applyBorder="1" applyAlignment="1" applyProtection="1">
      <alignment vertical="center"/>
      <protection locked="0"/>
    </xf>
    <xf numFmtId="0" fontId="16" fillId="0" borderId="94" xfId="0" applyFont="1" applyBorder="1" applyAlignment="1">
      <alignment horizontal="center" vertical="center" wrapText="1"/>
    </xf>
    <xf numFmtId="14" fontId="5" fillId="0" borderId="0" xfId="0" applyNumberFormat="1" applyFont="1"/>
    <xf numFmtId="10" fontId="5" fillId="0" borderId="79" xfId="20961" applyNumberFormat="1" applyFont="1" applyFill="1" applyBorder="1" applyAlignment="1" applyProtection="1">
      <alignment horizontal="right" vertical="center" wrapText="1"/>
      <protection locked="0"/>
    </xf>
    <xf numFmtId="0" fontId="5" fillId="3" borderId="48" xfId="0" applyFont="1" applyFill="1" applyBorder="1"/>
    <xf numFmtId="0" fontId="5" fillId="3" borderId="97" xfId="0" applyFont="1" applyFill="1" applyBorder="1" applyAlignment="1">
      <alignment wrapText="1"/>
    </xf>
    <xf numFmtId="0" fontId="5" fillId="3" borderId="98" xfId="0" applyFont="1" applyFill="1" applyBorder="1"/>
    <xf numFmtId="0" fontId="7" fillId="3" borderId="11" xfId="0" applyFont="1" applyFill="1" applyBorder="1" applyAlignment="1">
      <alignment horizontal="center" wrapText="1"/>
    </xf>
    <xf numFmtId="0" fontId="5" fillId="0" borderId="79" xfId="0" applyFont="1" applyBorder="1" applyAlignment="1">
      <alignment horizontal="center"/>
    </xf>
    <xf numFmtId="0" fontId="5" fillId="3" borderId="57" xfId="0" applyFont="1" applyFill="1" applyBorder="1"/>
    <xf numFmtId="0" fontId="7" fillId="3" borderId="0" xfId="0" applyFont="1" applyFill="1" applyAlignment="1">
      <alignment horizontal="center" wrapText="1"/>
    </xf>
    <xf numFmtId="0" fontId="5" fillId="3" borderId="0" xfId="0" applyFont="1" applyFill="1" applyAlignment="1">
      <alignment horizontal="center"/>
    </xf>
    <xf numFmtId="0" fontId="5" fillId="3" borderId="73" xfId="0" applyFont="1" applyFill="1" applyBorder="1" applyAlignment="1">
      <alignment horizontal="center" vertical="center" wrapText="1"/>
    </xf>
    <xf numFmtId="0" fontId="5" fillId="0" borderId="94" xfId="0" applyFont="1" applyBorder="1"/>
    <xf numFmtId="0" fontId="5" fillId="0" borderId="79" xfId="0" applyFont="1" applyBorder="1" applyAlignment="1">
      <alignment wrapText="1"/>
    </xf>
    <xf numFmtId="164" fontId="5" fillId="0" borderId="79" xfId="7" applyNumberFormat="1" applyFont="1" applyBorder="1"/>
    <xf numFmtId="0" fontId="15" fillId="0" borderId="79" xfId="0" applyFont="1" applyBorder="1" applyAlignment="1">
      <alignment horizontal="left" wrapText="1" indent="2"/>
    </xf>
    <xf numFmtId="169" fontId="26" fillId="36" borderId="79" xfId="20" applyBorder="1"/>
    <xf numFmtId="0" fontId="7" fillId="0" borderId="94" xfId="0" applyFont="1" applyBorder="1"/>
    <xf numFmtId="0" fontId="7" fillId="0" borderId="79" xfId="0" applyFont="1" applyBorder="1" applyAlignment="1">
      <alignment wrapText="1"/>
    </xf>
    <xf numFmtId="164" fontId="7" fillId="0" borderId="92" xfId="7" applyNumberFormat="1" applyFont="1" applyBorder="1"/>
    <xf numFmtId="0" fontId="4" fillId="3" borderId="57" xfId="0" applyFont="1" applyFill="1" applyBorder="1" applyAlignment="1">
      <alignment horizontal="left"/>
    </xf>
    <xf numFmtId="164" fontId="5" fillId="3" borderId="0" xfId="7" applyNumberFormat="1" applyFont="1" applyFill="1" applyBorder="1"/>
    <xf numFmtId="164" fontId="5" fillId="3" borderId="0" xfId="7" applyNumberFormat="1" applyFont="1" applyFill="1" applyBorder="1" applyAlignment="1">
      <alignment vertical="center"/>
    </xf>
    <xf numFmtId="164" fontId="5" fillId="3" borderId="73" xfId="7" applyNumberFormat="1" applyFont="1" applyFill="1" applyBorder="1"/>
    <xf numFmtId="164" fontId="5" fillId="0" borderId="79" xfId="7" applyNumberFormat="1" applyFont="1" applyFill="1" applyBorder="1"/>
    <xf numFmtId="0" fontId="15" fillId="0" borderId="79" xfId="0" applyFont="1" applyBorder="1" applyAlignment="1">
      <alignment horizontal="left" wrapText="1" indent="4"/>
    </xf>
    <xf numFmtId="0" fontId="5" fillId="3" borderId="0" xfId="0" applyFont="1" applyFill="1" applyAlignment="1">
      <alignment wrapText="1"/>
    </xf>
    <xf numFmtId="0" fontId="5" fillId="3" borderId="0" xfId="0" applyFont="1" applyFill="1"/>
    <xf numFmtId="0" fontId="5" fillId="3" borderId="73" xfId="0" applyFont="1" applyFill="1" applyBorder="1"/>
    <xf numFmtId="0" fontId="7" fillId="0" borderId="18" xfId="0" applyFont="1" applyBorder="1"/>
    <xf numFmtId="0" fontId="7" fillId="0" borderId="19" xfId="0" applyFont="1" applyBorder="1" applyAlignment="1">
      <alignment wrapText="1"/>
    </xf>
    <xf numFmtId="169" fontId="26" fillId="36" borderId="95" xfId="20" applyBorder="1"/>
    <xf numFmtId="10" fontId="7" fillId="0" borderId="20" xfId="20961" applyNumberFormat="1" applyFont="1" applyBorder="1"/>
    <xf numFmtId="0" fontId="10" fillId="2" borderId="87" xfId="0" applyFont="1" applyFill="1" applyBorder="1" applyAlignment="1">
      <alignment horizontal="right" vertical="center"/>
    </xf>
    <xf numFmtId="0" fontId="10" fillId="2" borderId="75" xfId="0" applyFont="1" applyFill="1" applyBorder="1" applyAlignment="1">
      <alignment vertical="center"/>
    </xf>
    <xf numFmtId="193" fontId="10" fillId="2" borderId="75" xfId="0" applyNumberFormat="1" applyFont="1" applyFill="1" applyBorder="1" applyAlignment="1" applyProtection="1">
      <alignment vertical="center"/>
      <protection locked="0"/>
    </xf>
    <xf numFmtId="0" fontId="10" fillId="0" borderId="79" xfId="0" applyFont="1" applyBorder="1" applyAlignment="1">
      <alignment horizontal="left" vertical="center" wrapText="1"/>
    </xf>
    <xf numFmtId="0" fontId="7" fillId="3" borderId="0" xfId="0" applyFont="1" applyFill="1" applyAlignment="1">
      <alignment horizontal="center"/>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08" xfId="0" applyFont="1" applyBorder="1" applyAlignment="1">
      <alignment horizontal="left" vertical="center" wrapText="1"/>
    </xf>
    <xf numFmtId="0" fontId="125" fillId="0" borderId="0" xfId="0" applyFont="1"/>
    <xf numFmtId="0" fontId="126" fillId="0" borderId="0" xfId="0" applyFont="1"/>
    <xf numFmtId="0" fontId="117" fillId="0" borderId="0" xfId="0" applyFont="1" applyAlignment="1">
      <alignment horizontal="left" vertical="top" wrapText="1"/>
    </xf>
    <xf numFmtId="0" fontId="10" fillId="0" borderId="79" xfId="0" applyFont="1" applyBorder="1" applyAlignment="1">
      <alignment horizontal="center" vertical="center" wrapText="1"/>
    </xf>
    <xf numFmtId="0" fontId="4" fillId="0" borderId="79" xfId="0" applyFont="1" applyBorder="1" applyAlignment="1">
      <alignment horizontal="center" vertical="center"/>
    </xf>
    <xf numFmtId="0" fontId="130" fillId="3" borderId="79" xfId="21414" applyFont="1" applyFill="1" applyBorder="1" applyAlignment="1">
      <alignment horizontal="left" vertical="center" wrapText="1"/>
    </xf>
    <xf numFmtId="0" fontId="131" fillId="0" borderId="79" xfId="21414" applyFont="1" applyBorder="1" applyAlignment="1">
      <alignment horizontal="left" vertical="center" wrapText="1" indent="1"/>
    </xf>
    <xf numFmtId="0" fontId="132" fillId="3" borderId="79" xfId="21414" applyFont="1" applyFill="1" applyBorder="1" applyAlignment="1">
      <alignment horizontal="left" vertical="center" wrapText="1"/>
    </xf>
    <xf numFmtId="0" fontId="131" fillId="3" borderId="79" xfId="21414" applyFont="1" applyFill="1" applyBorder="1" applyAlignment="1">
      <alignment horizontal="left" vertical="center" wrapText="1" indent="1"/>
    </xf>
    <xf numFmtId="0" fontId="130" fillId="0" borderId="115" xfId="0" applyFont="1" applyBorder="1" applyAlignment="1">
      <alignment horizontal="left" vertical="center" wrapText="1"/>
    </xf>
    <xf numFmtId="0" fontId="132" fillId="0" borderId="115" xfId="0" applyFont="1" applyBorder="1" applyAlignment="1">
      <alignment horizontal="left" vertical="center" wrapText="1"/>
    </xf>
    <xf numFmtId="0" fontId="133" fillId="3" borderId="115" xfId="0" applyFont="1" applyFill="1" applyBorder="1" applyAlignment="1">
      <alignment horizontal="left" vertical="center" wrapText="1" indent="1"/>
    </xf>
    <xf numFmtId="0" fontId="132" fillId="3" borderId="115" xfId="0" applyFont="1" applyFill="1" applyBorder="1" applyAlignment="1">
      <alignment horizontal="left" vertical="center" wrapText="1"/>
    </xf>
    <xf numFmtId="0" fontId="132" fillId="3" borderId="116" xfId="0" applyFont="1" applyFill="1" applyBorder="1" applyAlignment="1">
      <alignment horizontal="left" vertical="center" wrapText="1"/>
    </xf>
    <xf numFmtId="0" fontId="133" fillId="0" borderId="115" xfId="0" applyFont="1" applyBorder="1" applyAlignment="1">
      <alignment horizontal="left" vertical="center" wrapText="1" indent="1"/>
    </xf>
    <xf numFmtId="0" fontId="133" fillId="0" borderId="79" xfId="21414" applyFont="1" applyBorder="1" applyAlignment="1">
      <alignment horizontal="left" vertical="center" wrapText="1" indent="1"/>
    </xf>
    <xf numFmtId="0" fontId="132" fillId="0" borderId="79" xfId="21414" applyFont="1" applyBorder="1" applyAlignment="1">
      <alignment horizontal="left" vertical="center" wrapText="1"/>
    </xf>
    <xf numFmtId="0" fontId="134" fillId="0" borderId="79" xfId="21414" applyFont="1" applyBorder="1" applyAlignment="1">
      <alignment horizontal="center" vertical="center" wrapText="1"/>
    </xf>
    <xf numFmtId="0" fontId="132" fillId="3" borderId="117" xfId="0" applyFont="1" applyFill="1" applyBorder="1" applyAlignment="1">
      <alignment horizontal="left" vertical="center" wrapText="1"/>
    </xf>
    <xf numFmtId="0" fontId="0" fillId="0" borderId="118" xfId="0" applyBorder="1"/>
    <xf numFmtId="0" fontId="131" fillId="3" borderId="118" xfId="21414" applyFont="1" applyFill="1" applyBorder="1" applyAlignment="1">
      <alignment horizontal="left" vertical="center" wrapText="1" indent="1"/>
    </xf>
    <xf numFmtId="0" fontId="131" fillId="3" borderId="115" xfId="0" applyFont="1" applyFill="1" applyBorder="1" applyAlignment="1">
      <alignment horizontal="left" vertical="center" wrapText="1" indent="1"/>
    </xf>
    <xf numFmtId="0" fontId="131" fillId="0" borderId="118" xfId="21414" applyFont="1" applyBorder="1" applyAlignment="1">
      <alignment horizontal="left" vertical="center" wrapText="1" indent="1"/>
    </xf>
    <xf numFmtId="0" fontId="131" fillId="0" borderId="115" xfId="0" applyFont="1" applyBorder="1" applyAlignment="1">
      <alignment horizontal="left" vertical="center" wrapText="1" indent="1"/>
    </xf>
    <xf numFmtId="0" fontId="131" fillId="0" borderId="116" xfId="0" applyFont="1" applyBorder="1" applyAlignment="1">
      <alignment horizontal="left" vertical="center" wrapText="1" indent="1"/>
    </xf>
    <xf numFmtId="0" fontId="132" fillId="0" borderId="118" xfId="21414" applyFont="1" applyBorder="1" applyAlignment="1">
      <alignment horizontal="left" vertical="center" wrapText="1"/>
    </xf>
    <xf numFmtId="0" fontId="132" fillId="3" borderId="118" xfId="21414" applyFont="1" applyFill="1" applyBorder="1" applyAlignment="1">
      <alignment horizontal="left" vertical="center" wrapText="1"/>
    </xf>
    <xf numFmtId="0" fontId="134" fillId="0" borderId="118" xfId="21414" applyFont="1" applyBorder="1" applyAlignment="1">
      <alignment horizontal="center" vertical="center" wrapText="1"/>
    </xf>
    <xf numFmtId="0" fontId="135" fillId="0" borderId="118" xfId="0" applyFont="1" applyBorder="1" applyAlignment="1">
      <alignment horizontal="left"/>
    </xf>
    <xf numFmtId="0" fontId="132" fillId="0" borderId="118" xfId="0" applyFont="1" applyBorder="1" applyAlignment="1">
      <alignment horizontal="left" vertical="center" wrapText="1"/>
    </xf>
    <xf numFmtId="0" fontId="0" fillId="0" borderId="0" xfId="0" applyAlignment="1">
      <alignment horizontal="left" vertical="center"/>
    </xf>
    <xf numFmtId="0" fontId="10" fillId="0" borderId="118" xfId="0" applyFont="1" applyBorder="1" applyAlignment="1">
      <alignment horizontal="center" vertical="center" wrapText="1"/>
    </xf>
    <xf numFmtId="0" fontId="132" fillId="0" borderId="123" xfId="0" applyFont="1" applyBorder="1" applyAlignment="1">
      <alignment horizontal="justify" vertical="center" wrapText="1"/>
    </xf>
    <xf numFmtId="0" fontId="131" fillId="0" borderId="117" xfId="0" applyFont="1" applyBorder="1" applyAlignment="1">
      <alignment horizontal="left" vertical="center" wrapText="1" indent="1"/>
    </xf>
    <xf numFmtId="0" fontId="132" fillId="0" borderId="115" xfId="0" applyFont="1" applyBorder="1" applyAlignment="1">
      <alignment horizontal="justify" vertical="center" wrapText="1"/>
    </xf>
    <xf numFmtId="0" fontId="130" fillId="0" borderId="115" xfId="0" applyFont="1" applyBorder="1" applyAlignment="1">
      <alignment horizontal="justify" vertical="center" wrapText="1"/>
    </xf>
    <xf numFmtId="0" fontId="132" fillId="3" borderId="115" xfId="0" applyFont="1" applyFill="1" applyBorder="1" applyAlignment="1">
      <alignment horizontal="justify" vertical="center" wrapText="1"/>
    </xf>
    <xf numFmtId="0" fontId="132" fillId="0" borderId="116" xfId="0" applyFont="1" applyBorder="1" applyAlignment="1">
      <alignment horizontal="justify" vertical="center" wrapText="1"/>
    </xf>
    <xf numFmtId="0" fontId="132" fillId="0" borderId="117" xfId="0" applyFont="1" applyBorder="1" applyAlignment="1">
      <alignment horizontal="justify" vertical="center" wrapText="1"/>
    </xf>
    <xf numFmtId="0" fontId="132" fillId="0" borderId="118" xfId="21414" applyFont="1" applyBorder="1" applyAlignment="1">
      <alignment horizontal="justify" vertical="center" wrapText="1"/>
    </xf>
    <xf numFmtId="0" fontId="133" fillId="0" borderId="109" xfId="0" applyFont="1" applyBorder="1" applyAlignment="1">
      <alignment horizontal="left" vertical="center" wrapText="1" indent="1"/>
    </xf>
    <xf numFmtId="0" fontId="130" fillId="0" borderId="115" xfId="0" applyFont="1" applyBorder="1" applyAlignment="1">
      <alignment vertical="center" wrapText="1"/>
    </xf>
    <xf numFmtId="0" fontId="132" fillId="0" borderId="115" xfId="0" applyFont="1" applyBorder="1" applyAlignment="1">
      <alignment vertical="center" wrapText="1"/>
    </xf>
    <xf numFmtId="0" fontId="132" fillId="0" borderId="118" xfId="21414" applyFont="1" applyBorder="1" applyAlignment="1">
      <alignment vertical="center" wrapText="1"/>
    </xf>
    <xf numFmtId="0" fontId="10" fillId="0" borderId="92" xfId="0" applyFont="1" applyBorder="1" applyAlignment="1">
      <alignment horizontal="center" vertical="center" wrapText="1"/>
    </xf>
    <xf numFmtId="0" fontId="0" fillId="0" borderId="118" xfId="0" applyBorder="1" applyAlignment="1">
      <alignment horizontal="center"/>
    </xf>
    <xf numFmtId="193" fontId="10" fillId="0" borderId="118" xfId="0" applyNumberFormat="1" applyFont="1" applyBorder="1" applyAlignment="1">
      <alignment horizontal="right"/>
    </xf>
    <xf numFmtId="0" fontId="16" fillId="0" borderId="118" xfId="0" applyFont="1" applyBorder="1" applyAlignment="1">
      <alignment vertical="center" wrapText="1"/>
    </xf>
    <xf numFmtId="0" fontId="8" fillId="0" borderId="118" xfId="0" applyFont="1" applyBorder="1" applyAlignment="1">
      <alignment horizontal="left" vertical="center" wrapText="1" indent="1"/>
    </xf>
    <xf numFmtId="0" fontId="4" fillId="0" borderId="118" xfId="0" applyFont="1" applyBorder="1" applyAlignment="1">
      <alignment vertical="center"/>
    </xf>
    <xf numFmtId="0" fontId="136" fillId="0" borderId="118" xfId="0" applyFont="1" applyBorder="1" applyAlignment="1" applyProtection="1">
      <alignment horizontal="left" vertical="center" indent="1"/>
      <protection locked="0"/>
    </xf>
    <xf numFmtId="0" fontId="137" fillId="0" borderId="118" xfId="0" applyFont="1" applyBorder="1" applyAlignment="1" applyProtection="1">
      <alignment horizontal="left" vertical="center" indent="3"/>
      <protection locked="0"/>
    </xf>
    <xf numFmtId="0" fontId="138" fillId="0" borderId="118" xfId="0" applyFont="1" applyBorder="1" applyAlignment="1" applyProtection="1">
      <alignment horizontal="left" vertical="center" indent="3"/>
      <protection locked="0"/>
    </xf>
    <xf numFmtId="0" fontId="4" fillId="0" borderId="118" xfId="0" applyFont="1" applyBorder="1"/>
    <xf numFmtId="0" fontId="0" fillId="0" borderId="0" xfId="0" applyAlignment="1">
      <alignment horizontal="center"/>
    </xf>
    <xf numFmtId="193" fontId="10" fillId="0" borderId="0" xfId="0" applyNumberFormat="1" applyFont="1" applyAlignment="1">
      <alignment horizontal="right"/>
    </xf>
    <xf numFmtId="0" fontId="0" fillId="0" borderId="118" xfId="0" applyBorder="1" applyAlignment="1">
      <alignment horizontal="center" vertical="center"/>
    </xf>
    <xf numFmtId="43" fontId="5" fillId="0" borderId="118" xfId="7" applyFont="1" applyFill="1" applyBorder="1" applyAlignment="1">
      <alignment vertical="center" wrapText="1"/>
    </xf>
    <xf numFmtId="0" fontId="0" fillId="0" borderId="122" xfId="0" applyBorder="1" applyAlignment="1">
      <alignment horizontal="center"/>
    </xf>
    <xf numFmtId="0" fontId="131" fillId="0" borderId="122" xfId="21414" applyFont="1" applyBorder="1" applyAlignment="1">
      <alignment horizontal="left" vertical="center" wrapText="1" indent="1"/>
    </xf>
    <xf numFmtId="0" fontId="131" fillId="3" borderId="118" xfId="0" applyFont="1" applyFill="1" applyBorder="1" applyAlignment="1">
      <alignment horizontal="left" vertical="center" wrapText="1" indent="1"/>
    </xf>
    <xf numFmtId="167" fontId="23" fillId="0" borderId="118" xfId="0" applyNumberFormat="1" applyFont="1" applyBorder="1" applyAlignment="1">
      <alignment horizontal="center"/>
    </xf>
    <xf numFmtId="0" fontId="23" fillId="0" borderId="118" xfId="0" applyFont="1" applyBorder="1"/>
    <xf numFmtId="0" fontId="131" fillId="0" borderId="118" xfId="0" applyFont="1" applyBorder="1" applyAlignment="1">
      <alignment horizontal="left" vertical="center" wrapText="1" indent="1"/>
    </xf>
    <xf numFmtId="0" fontId="133" fillId="3" borderId="118" xfId="0" applyFont="1" applyFill="1" applyBorder="1" applyAlignment="1">
      <alignment horizontal="left" vertical="center" wrapText="1" indent="1"/>
    </xf>
    <xf numFmtId="0" fontId="133" fillId="0" borderId="118" xfId="0" applyFont="1" applyBorder="1" applyAlignment="1">
      <alignment horizontal="left" vertical="center" wrapText="1" indent="1"/>
    </xf>
    <xf numFmtId="167" fontId="22" fillId="0" borderId="50" xfId="0" applyNumberFormat="1" applyFont="1" applyBorder="1" applyAlignment="1">
      <alignment horizontal="center"/>
    </xf>
    <xf numFmtId="167" fontId="18" fillId="0" borderId="52" xfId="0" applyNumberFormat="1" applyFont="1" applyBorder="1" applyAlignment="1">
      <alignment horizontal="center"/>
    </xf>
    <xf numFmtId="193" fontId="22" fillId="0" borderId="26" xfId="0" applyNumberFormat="1" applyFont="1" applyBorder="1" applyAlignment="1">
      <alignment horizontal="center" vertical="center"/>
    </xf>
    <xf numFmtId="0" fontId="120" fillId="0" borderId="118" xfId="0" applyFont="1" applyBorder="1"/>
    <xf numFmtId="49" fontId="122" fillId="0" borderId="118" xfId="5" applyNumberFormat="1" applyFont="1" applyBorder="1" applyAlignment="1" applyProtection="1">
      <alignment horizontal="right" vertical="center"/>
      <protection locked="0"/>
    </xf>
    <xf numFmtId="0" fontId="121" fillId="3" borderId="118" xfId="13" applyFont="1" applyFill="1" applyBorder="1" applyAlignment="1" applyProtection="1">
      <alignment horizontal="left" vertical="center" wrapText="1"/>
      <protection locked="0"/>
    </xf>
    <xf numFmtId="49" fontId="121" fillId="3" borderId="118" xfId="5" applyNumberFormat="1" applyFont="1" applyFill="1" applyBorder="1" applyAlignment="1" applyProtection="1">
      <alignment horizontal="right" vertical="center"/>
      <protection locked="0"/>
    </xf>
    <xf numFmtId="0" fontId="121" fillId="0" borderId="118" xfId="13" applyFont="1" applyBorder="1" applyAlignment="1" applyProtection="1">
      <alignment horizontal="left" vertical="center" wrapText="1"/>
      <protection locked="0"/>
    </xf>
    <xf numFmtId="49" fontId="121" fillId="0" borderId="118" xfId="5" applyNumberFormat="1" applyFont="1" applyBorder="1" applyAlignment="1" applyProtection="1">
      <alignment horizontal="right" vertical="center"/>
      <protection locked="0"/>
    </xf>
    <xf numFmtId="0" fontId="123" fillId="0" borderId="118" xfId="13" applyFont="1" applyBorder="1" applyAlignment="1" applyProtection="1">
      <alignment horizontal="left" vertical="center" wrapText="1"/>
      <protection locked="0"/>
    </xf>
    <xf numFmtId="0" fontId="120" fillId="0" borderId="118" xfId="0" applyFont="1" applyBorder="1" applyAlignment="1">
      <alignment horizontal="center" vertical="center" wrapText="1"/>
    </xf>
    <xf numFmtId="166" fontId="116" fillId="35" borderId="126" xfId="21413" applyFont="1" applyFill="1" applyBorder="1"/>
    <xf numFmtId="0" fontId="116" fillId="0" borderId="126" xfId="0" applyFont="1" applyBorder="1"/>
    <xf numFmtId="0" fontId="116" fillId="0" borderId="126" xfId="0" applyFont="1" applyBorder="1" applyAlignment="1">
      <alignment horizontal="left" indent="8"/>
    </xf>
    <xf numFmtId="0" fontId="116" fillId="0" borderId="126" xfId="0" applyFont="1" applyBorder="1" applyAlignment="1">
      <alignment wrapText="1"/>
    </xf>
    <xf numFmtId="0" fontId="119" fillId="0" borderId="126" xfId="0" applyFont="1" applyBorder="1"/>
    <xf numFmtId="49" fontId="122" fillId="0" borderId="126" xfId="5" applyNumberFormat="1" applyFont="1" applyBorder="1" applyAlignment="1" applyProtection="1">
      <alignment horizontal="right" vertical="center" wrapText="1"/>
      <protection locked="0"/>
    </xf>
    <xf numFmtId="49" fontId="121" fillId="3" borderId="126" xfId="5" applyNumberFormat="1" applyFont="1" applyFill="1" applyBorder="1" applyAlignment="1" applyProtection="1">
      <alignment horizontal="right" vertical="center" wrapText="1"/>
      <protection locked="0"/>
    </xf>
    <xf numFmtId="49" fontId="121" fillId="0" borderId="126" xfId="5" applyNumberFormat="1" applyFont="1" applyBorder="1" applyAlignment="1" applyProtection="1">
      <alignment horizontal="right" vertical="center" wrapText="1"/>
      <protection locked="0"/>
    </xf>
    <xf numFmtId="0" fontId="116" fillId="0" borderId="126"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12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26" xfId="0" applyFont="1" applyBorder="1" applyAlignment="1">
      <alignment horizontal="left" vertical="center" wrapText="1"/>
    </xf>
    <xf numFmtId="0" fontId="120" fillId="0" borderId="126" xfId="0" applyFont="1" applyBorder="1"/>
    <xf numFmtId="0" fontId="119" fillId="0" borderId="126" xfId="0" applyFont="1" applyBorder="1" applyAlignment="1">
      <alignment horizontal="left" wrapText="1" indent="1"/>
    </xf>
    <xf numFmtId="0" fontId="119" fillId="0" borderId="126" xfId="0" applyFont="1" applyBorder="1" applyAlignment="1">
      <alignment horizontal="left" vertical="center" indent="1"/>
    </xf>
    <xf numFmtId="0" fontId="117" fillId="0" borderId="126" xfId="0" applyFont="1" applyBorder="1"/>
    <xf numFmtId="0" fontId="116" fillId="0" borderId="126" xfId="0" applyFont="1" applyBorder="1" applyAlignment="1">
      <alignment horizontal="left" wrapText="1" indent="1"/>
    </xf>
    <xf numFmtId="0" fontId="116" fillId="0" borderId="126" xfId="0" applyFont="1" applyBorder="1" applyAlignment="1">
      <alignment horizontal="left" indent="1"/>
    </xf>
    <xf numFmtId="0" fontId="116" fillId="0" borderId="126" xfId="0" applyFont="1" applyBorder="1" applyAlignment="1">
      <alignment horizontal="left" wrapText="1" indent="4"/>
    </xf>
    <xf numFmtId="0" fontId="116" fillId="0" borderId="126" xfId="0" applyFont="1" applyBorder="1" applyAlignment="1">
      <alignment horizontal="left" indent="3"/>
    </xf>
    <xf numFmtId="0" fontId="119" fillId="0" borderId="126" xfId="0" applyFont="1" applyBorder="1" applyAlignment="1">
      <alignment horizontal="left" indent="1"/>
    </xf>
    <xf numFmtId="0" fontId="120" fillId="0" borderId="126" xfId="0" applyFont="1" applyBorder="1" applyAlignment="1">
      <alignment horizontal="center" vertical="center" wrapText="1"/>
    </xf>
    <xf numFmtId="0" fontId="116" fillId="77" borderId="126" xfId="0" applyFont="1" applyFill="1" applyBorder="1"/>
    <xf numFmtId="0" fontId="119" fillId="0" borderId="7" xfId="0" applyFont="1" applyBorder="1"/>
    <xf numFmtId="0" fontId="116" fillId="0" borderId="126" xfId="0" applyFont="1" applyBorder="1" applyAlignment="1">
      <alignment horizontal="left" wrapText="1" indent="2"/>
    </xf>
    <xf numFmtId="0" fontId="116" fillId="0" borderId="126" xfId="0" applyFont="1" applyBorder="1" applyAlignment="1">
      <alignment horizontal="left" wrapText="1"/>
    </xf>
    <xf numFmtId="0" fontId="119" fillId="79" borderId="126" xfId="0" applyFont="1" applyFill="1" applyBorder="1"/>
    <xf numFmtId="0" fontId="116" fillId="0" borderId="12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47"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25" xfId="0" applyFont="1" applyBorder="1" applyAlignment="1">
      <alignment horizontal="center" vertical="center" wrapText="1"/>
    </xf>
    <xf numFmtId="0" fontId="116" fillId="0" borderId="128" xfId="0" applyFont="1" applyBorder="1" applyAlignment="1">
      <alignment horizontal="center" vertical="center" wrapText="1"/>
    </xf>
    <xf numFmtId="0" fontId="116" fillId="0" borderId="124" xfId="0" applyFont="1" applyBorder="1" applyAlignment="1">
      <alignment horizontal="center" vertical="center" wrapText="1"/>
    </xf>
    <xf numFmtId="49" fontId="116" fillId="0" borderId="132" xfId="0" applyNumberFormat="1" applyFont="1" applyBorder="1" applyAlignment="1">
      <alignment horizontal="left" wrapText="1" indent="1"/>
    </xf>
    <xf numFmtId="0" fontId="116" fillId="0" borderId="133" xfId="0" applyFont="1" applyBorder="1" applyAlignment="1">
      <alignment horizontal="left" wrapText="1" indent="1"/>
    </xf>
    <xf numFmtId="49" fontId="116" fillId="0" borderId="134" xfId="0" applyNumberFormat="1" applyFont="1" applyBorder="1" applyAlignment="1">
      <alignment horizontal="left" wrapText="1" indent="1"/>
    </xf>
    <xf numFmtId="0" fontId="116" fillId="0" borderId="135" xfId="0" applyFont="1" applyBorder="1" applyAlignment="1">
      <alignment horizontal="left" wrapText="1" indent="1"/>
    </xf>
    <xf numFmtId="49" fontId="116" fillId="0" borderId="135" xfId="0" applyNumberFormat="1" applyFont="1" applyBorder="1" applyAlignment="1">
      <alignment horizontal="left" wrapText="1" indent="3"/>
    </xf>
    <xf numFmtId="49" fontId="116" fillId="0" borderId="134" xfId="0" applyNumberFormat="1" applyFont="1" applyBorder="1" applyAlignment="1">
      <alignment horizontal="left" wrapText="1" indent="3"/>
    </xf>
    <xf numFmtId="49" fontId="116" fillId="0" borderId="135" xfId="0" applyNumberFormat="1" applyFont="1" applyBorder="1" applyAlignment="1">
      <alignment horizontal="left" wrapText="1" indent="2"/>
    </xf>
    <xf numFmtId="49" fontId="116" fillId="0" borderId="134" xfId="0" applyNumberFormat="1" applyFont="1" applyBorder="1" applyAlignment="1">
      <alignment horizontal="left" wrapText="1" indent="2"/>
    </xf>
    <xf numFmtId="49" fontId="116" fillId="0" borderId="134" xfId="0" applyNumberFormat="1" applyFont="1" applyBorder="1" applyAlignment="1">
      <alignment horizontal="left" vertical="top" wrapText="1" indent="2"/>
    </xf>
    <xf numFmtId="0" fontId="116" fillId="78" borderId="134" xfId="0" applyFont="1" applyFill="1" applyBorder="1"/>
    <xf numFmtId="0" fontId="116" fillId="78" borderId="126" xfId="0" applyFont="1" applyFill="1" applyBorder="1"/>
    <xf numFmtId="0" fontId="116" fillId="78" borderId="135" xfId="0" applyFont="1" applyFill="1" applyBorder="1"/>
    <xf numFmtId="49" fontId="116" fillId="0" borderId="134" xfId="0" applyNumberFormat="1" applyFont="1" applyBorder="1" applyAlignment="1">
      <alignment horizontal="left" indent="1"/>
    </xf>
    <xf numFmtId="0" fontId="116" fillId="0" borderId="135" xfId="0" applyFont="1" applyBorder="1" applyAlignment="1">
      <alignment horizontal="left" indent="1"/>
    </xf>
    <xf numFmtId="49" fontId="116" fillId="0" borderId="135" xfId="0" applyNumberFormat="1" applyFont="1" applyBorder="1" applyAlignment="1">
      <alignment horizontal="left" indent="1"/>
    </xf>
    <xf numFmtId="49" fontId="116" fillId="0" borderId="135" xfId="0" applyNumberFormat="1" applyFont="1" applyBorder="1" applyAlignment="1">
      <alignment horizontal="left" indent="3"/>
    </xf>
    <xf numFmtId="49" fontId="116" fillId="0" borderId="134" xfId="0" applyNumberFormat="1" applyFont="1" applyBorder="1" applyAlignment="1">
      <alignment horizontal="left" indent="3"/>
    </xf>
    <xf numFmtId="0" fontId="116" fillId="0" borderId="135" xfId="0" applyFont="1" applyBorder="1" applyAlignment="1">
      <alignment horizontal="left" indent="2"/>
    </xf>
    <xf numFmtId="0" fontId="116" fillId="0" borderId="134" xfId="0" applyFont="1" applyBorder="1" applyAlignment="1">
      <alignment horizontal="left" indent="2"/>
    </xf>
    <xf numFmtId="0" fontId="116" fillId="0" borderId="134" xfId="0" applyFont="1" applyBorder="1" applyAlignment="1">
      <alignment horizontal="left" indent="1"/>
    </xf>
    <xf numFmtId="0" fontId="119" fillId="0" borderId="63" xfId="0" applyFont="1" applyBorder="1"/>
    <xf numFmtId="0" fontId="119" fillId="0" borderId="58" xfId="0" applyFont="1" applyBorder="1"/>
    <xf numFmtId="0" fontId="116" fillId="0" borderId="63" xfId="0" applyFont="1" applyBorder="1"/>
    <xf numFmtId="0" fontId="116" fillId="0" borderId="0" xfId="0" applyFont="1" applyAlignment="1">
      <alignment horizontal="left"/>
    </xf>
    <xf numFmtId="0" fontId="119" fillId="0" borderId="126" xfId="0" applyFont="1" applyBorder="1" applyAlignment="1">
      <alignment horizontal="left" vertical="center" wrapText="1"/>
    </xf>
    <xf numFmtId="0" fontId="10" fillId="0" borderId="0" xfId="0" applyFont="1" applyAlignment="1">
      <alignment wrapText="1"/>
    </xf>
    <xf numFmtId="0" fontId="121" fillId="0" borderId="126" xfId="0" applyFont="1" applyBorder="1"/>
    <xf numFmtId="0" fontId="119" fillId="0" borderId="12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13" xfId="0" applyFont="1" applyBorder="1" applyAlignment="1">
      <alignment horizontal="left" vertical="center" wrapText="1" indent="1" readingOrder="1"/>
    </xf>
    <xf numFmtId="0" fontId="121" fillId="0" borderId="126" xfId="0" applyFont="1" applyBorder="1" applyAlignment="1">
      <alignment horizontal="left" indent="3"/>
    </xf>
    <xf numFmtId="0" fontId="119" fillId="0" borderId="126" xfId="0" applyFont="1" applyBorder="1" applyAlignment="1">
      <alignment vertical="center" wrapText="1" readingOrder="1"/>
    </xf>
    <xf numFmtId="0" fontId="121" fillId="0" borderId="126" xfId="0" applyFont="1" applyBorder="1" applyAlignment="1">
      <alignment horizontal="left" indent="2"/>
    </xf>
    <xf numFmtId="0" fontId="116" fillId="0" borderId="114" xfId="0" applyFont="1" applyBorder="1" applyAlignment="1">
      <alignment vertical="center" wrapText="1" readingOrder="1"/>
    </xf>
    <xf numFmtId="0" fontId="121" fillId="0" borderId="127" xfId="0" applyFont="1" applyBorder="1" applyAlignment="1">
      <alignment horizontal="left" indent="2"/>
    </xf>
    <xf numFmtId="0" fontId="116" fillId="0" borderId="113" xfId="0" applyFont="1" applyBorder="1" applyAlignment="1">
      <alignment vertical="center" wrapText="1" readingOrder="1"/>
    </xf>
    <xf numFmtId="0" fontId="116" fillId="0" borderId="112" xfId="0" applyFont="1" applyBorder="1" applyAlignment="1">
      <alignment vertical="center" wrapText="1" readingOrder="1"/>
    </xf>
    <xf numFmtId="0" fontId="139" fillId="0" borderId="7" xfId="0" applyFont="1" applyBorder="1"/>
    <xf numFmtId="0" fontId="106" fillId="0" borderId="126" xfId="0" applyFont="1" applyBorder="1" applyAlignment="1">
      <alignment vertical="center" wrapText="1"/>
    </xf>
    <xf numFmtId="0" fontId="106" fillId="0" borderId="126" xfId="0" applyFont="1" applyBorder="1" applyAlignment="1">
      <alignment horizontal="left" vertical="center" wrapText="1"/>
    </xf>
    <xf numFmtId="0" fontId="106" fillId="0" borderId="126" xfId="0" applyFont="1" applyBorder="1" applyAlignment="1">
      <alignment horizontal="left" indent="2"/>
    </xf>
    <xf numFmtId="0" fontId="106" fillId="0" borderId="126" xfId="0" applyFont="1" applyBorder="1" applyAlignment="1">
      <alignment horizontal="left" vertical="center" indent="1"/>
    </xf>
    <xf numFmtId="0" fontId="106" fillId="0" borderId="126" xfId="0" applyFont="1" applyBorder="1" applyAlignment="1">
      <alignment horizontal="left" vertical="center" wrapText="1" indent="1"/>
    </xf>
    <xf numFmtId="0" fontId="106" fillId="0" borderId="126" xfId="0" applyFont="1" applyBorder="1" applyAlignment="1">
      <alignment horizontal="right" vertical="center"/>
    </xf>
    <xf numFmtId="49" fontId="106" fillId="0" borderId="126" xfId="0" applyNumberFormat="1" applyFont="1" applyBorder="1" applyAlignment="1">
      <alignment horizontal="right" vertical="center"/>
    </xf>
    <xf numFmtId="49" fontId="106" fillId="0" borderId="126" xfId="0" applyNumberFormat="1" applyFont="1" applyBorder="1" applyAlignment="1">
      <alignment vertical="top" wrapText="1"/>
    </xf>
    <xf numFmtId="49" fontId="106" fillId="0" borderId="126" xfId="0" applyNumberFormat="1" applyFont="1" applyBorder="1" applyAlignment="1">
      <alignment horizontal="left" vertical="top" wrapText="1" indent="2"/>
    </xf>
    <xf numFmtId="49" fontId="106" fillId="0" borderId="126" xfId="0" applyNumberFormat="1" applyFont="1" applyBorder="1" applyAlignment="1">
      <alignment horizontal="left" vertical="center" wrapText="1" indent="3"/>
    </xf>
    <xf numFmtId="49" fontId="106" fillId="0" borderId="126" xfId="0" applyNumberFormat="1" applyFont="1" applyBorder="1" applyAlignment="1">
      <alignment horizontal="left" wrapText="1" indent="2"/>
    </xf>
    <xf numFmtId="49" fontId="106" fillId="0" borderId="126" xfId="0" applyNumberFormat="1" applyFont="1" applyBorder="1" applyAlignment="1">
      <alignment horizontal="left" vertical="top" wrapText="1"/>
    </xf>
    <xf numFmtId="49" fontId="106" fillId="0" borderId="126" xfId="0" applyNumberFormat="1" applyFont="1" applyBorder="1" applyAlignment="1">
      <alignment horizontal="left" wrapText="1" indent="3"/>
    </xf>
    <xf numFmtId="49" fontId="106" fillId="0" borderId="126" xfId="0" applyNumberFormat="1" applyFont="1" applyBorder="1" applyAlignment="1">
      <alignment vertical="center"/>
    </xf>
    <xf numFmtId="49" fontId="106" fillId="0" borderId="126" xfId="0" applyNumberFormat="1" applyFont="1" applyBorder="1" applyAlignment="1">
      <alignment horizontal="left" indent="3"/>
    </xf>
    <xf numFmtId="0" fontId="106" fillId="0" borderId="126" xfId="0" applyFont="1" applyBorder="1" applyAlignment="1">
      <alignment horizontal="left" indent="1"/>
    </xf>
    <xf numFmtId="0" fontId="106" fillId="0" borderId="126" xfId="0" applyFont="1" applyBorder="1" applyAlignment="1">
      <alignment horizontal="left" wrapText="1" indent="2"/>
    </xf>
    <xf numFmtId="0" fontId="106" fillId="0" borderId="126" xfId="0" applyFont="1" applyBorder="1" applyAlignment="1">
      <alignment horizontal="left" vertical="top" wrapText="1"/>
    </xf>
    <xf numFmtId="0" fontId="105" fillId="0" borderId="7" xfId="0" applyFont="1" applyBorder="1" applyAlignment="1">
      <alignment wrapText="1"/>
    </xf>
    <xf numFmtId="0" fontId="106" fillId="0" borderId="126" xfId="0" applyFont="1" applyBorder="1" applyAlignment="1">
      <alignment horizontal="left" vertical="top" wrapText="1" indent="2"/>
    </xf>
    <xf numFmtId="0" fontId="106" fillId="0" borderId="126" xfId="0" applyFont="1" applyBorder="1" applyAlignment="1">
      <alignment horizontal="left" wrapText="1"/>
    </xf>
    <xf numFmtId="0" fontId="106" fillId="0" borderId="126" xfId="12672" applyFont="1" applyBorder="1" applyAlignment="1">
      <alignment horizontal="left" vertical="center" wrapText="1" indent="2"/>
    </xf>
    <xf numFmtId="0" fontId="106" fillId="0" borderId="126" xfId="0" applyFont="1" applyBorder="1" applyAlignment="1">
      <alignment wrapText="1"/>
    </xf>
    <xf numFmtId="0" fontId="106" fillId="0" borderId="126" xfId="0" applyFont="1" applyBorder="1"/>
    <xf numFmtId="0" fontId="106" fillId="0" borderId="126" xfId="12672" applyFont="1" applyBorder="1" applyAlignment="1">
      <alignment horizontal="left" vertical="center" wrapText="1"/>
    </xf>
    <xf numFmtId="0" fontId="105" fillId="0" borderId="126" xfId="0" applyFont="1" applyBorder="1" applyAlignment="1">
      <alignment wrapText="1"/>
    </xf>
    <xf numFmtId="0" fontId="106" fillId="0" borderId="128" xfId="0" applyFont="1" applyBorder="1" applyAlignment="1">
      <alignment horizontal="left" vertical="center" wrapText="1"/>
    </xf>
    <xf numFmtId="0" fontId="106" fillId="0" borderId="126" xfId="0" applyFont="1" applyBorder="1" applyAlignment="1">
      <alignment vertical="center"/>
    </xf>
    <xf numFmtId="0" fontId="106" fillId="0" borderId="128" xfId="13" applyFont="1" applyBorder="1" applyAlignment="1" applyProtection="1">
      <alignment horizontal="left" vertical="top" wrapText="1"/>
      <protection locked="0"/>
    </xf>
    <xf numFmtId="0" fontId="106" fillId="0" borderId="129" xfId="13" applyFont="1" applyBorder="1" applyAlignment="1" applyProtection="1">
      <alignment horizontal="left" vertical="top" wrapText="1"/>
      <protection locked="0"/>
    </xf>
    <xf numFmtId="0" fontId="106" fillId="0" borderId="127" xfId="0" applyFont="1" applyBorder="1" applyAlignment="1">
      <alignment vertical="center" wrapText="1"/>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16" fillId="0" borderId="0" xfId="0" applyFont="1" applyAlignment="1">
      <alignment horizontal="left" vertical="center" wrapText="1"/>
    </xf>
    <xf numFmtId="0" fontId="106" fillId="0" borderId="127" xfId="0" applyFont="1" applyBorder="1" applyAlignment="1">
      <alignment horizontal="left" indent="2"/>
    </xf>
    <xf numFmtId="0" fontId="106" fillId="0" borderId="114" xfId="0" applyFont="1" applyBorder="1" applyAlignment="1">
      <alignment horizontal="left" vertical="center" wrapText="1" readingOrder="1"/>
    </xf>
    <xf numFmtId="0" fontId="106" fillId="0" borderId="126" xfId="0" applyFont="1" applyBorder="1" applyAlignment="1">
      <alignment horizontal="left" vertical="center" wrapText="1" readingOrder="1"/>
    </xf>
    <xf numFmtId="167" fontId="19" fillId="80" borderId="51" xfId="0" applyNumberFormat="1" applyFont="1" applyFill="1" applyBorder="1" applyAlignment="1">
      <alignment horizontal="center"/>
    </xf>
    <xf numFmtId="0" fontId="12" fillId="0" borderId="79" xfId="17" applyFill="1" applyBorder="1" applyAlignment="1" applyProtection="1">
      <alignment horizontal="left" vertical="top" wrapText="1"/>
    </xf>
    <xf numFmtId="0" fontId="106" fillId="0" borderId="0" xfId="0" applyFont="1" applyAlignment="1">
      <alignment wrapText="1"/>
    </xf>
    <xf numFmtId="164" fontId="0" fillId="0" borderId="79" xfId="7" applyNumberFormat="1" applyFont="1" applyBorder="1"/>
    <xf numFmtId="164" fontId="0" fillId="0" borderId="118" xfId="7" applyNumberFormat="1" applyFont="1" applyBorder="1"/>
    <xf numFmtId="0" fontId="10" fillId="0" borderId="135" xfId="0" applyFont="1" applyBorder="1" applyAlignment="1">
      <alignment vertical="center"/>
    </xf>
    <xf numFmtId="9" fontId="5" fillId="0" borderId="17" xfId="0" applyNumberFormat="1" applyFont="1" applyBorder="1"/>
    <xf numFmtId="0" fontId="10" fillId="0" borderId="87" xfId="0" applyFont="1" applyBorder="1" applyAlignment="1">
      <alignment vertical="center"/>
    </xf>
    <xf numFmtId="9" fontId="5" fillId="0" borderId="92" xfId="0" applyNumberFormat="1" applyFont="1" applyBorder="1"/>
    <xf numFmtId="164" fontId="0" fillId="35" borderId="14" xfId="7" applyNumberFormat="1" applyFont="1" applyFill="1" applyBorder="1" applyAlignment="1">
      <alignment horizontal="center" vertical="center"/>
    </xf>
    <xf numFmtId="164" fontId="0" fillId="0" borderId="14" xfId="7" applyNumberFormat="1" applyFont="1" applyFill="1" applyBorder="1" applyAlignment="1">
      <alignment horizontal="center" vertical="center"/>
    </xf>
    <xf numFmtId="193" fontId="8" fillId="0" borderId="16" xfId="2" applyNumberFormat="1" applyFont="1" applyFill="1" applyBorder="1" applyAlignment="1" applyProtection="1">
      <alignment vertical="top"/>
    </xf>
    <xf numFmtId="9" fontId="5" fillId="0" borderId="134" xfId="20961" applyFont="1" applyBorder="1"/>
    <xf numFmtId="165" fontId="5" fillId="0" borderId="74" xfId="20961" applyNumberFormat="1" applyFont="1" applyBorder="1" applyAlignment="1">
      <alignment vertical="center"/>
    </xf>
    <xf numFmtId="3" fontId="120" fillId="0" borderId="118" xfId="0" applyNumberFormat="1" applyFont="1" applyBorder="1"/>
    <xf numFmtId="164" fontId="119" fillId="0" borderId="126" xfId="7" applyNumberFormat="1" applyFont="1" applyBorder="1"/>
    <xf numFmtId="0" fontId="142" fillId="0" borderId="126" xfId="0" applyFont="1" applyBorder="1"/>
    <xf numFmtId="43" fontId="119" fillId="0" borderId="63" xfId="0" applyNumberFormat="1" applyFont="1" applyBorder="1"/>
    <xf numFmtId="43" fontId="116" fillId="0" borderId="126" xfId="0" applyNumberFormat="1" applyFont="1" applyBorder="1"/>
    <xf numFmtId="10" fontId="121" fillId="0" borderId="126" xfId="0" applyNumberFormat="1" applyFont="1" applyBorder="1"/>
    <xf numFmtId="10" fontId="142" fillId="0" borderId="126" xfId="0" applyNumberFormat="1" applyFont="1" applyBorder="1"/>
    <xf numFmtId="3" fontId="0" fillId="0" borderId="118" xfId="0" applyNumberFormat="1" applyBorder="1"/>
    <xf numFmtId="43" fontId="5" fillId="0" borderId="79" xfId="0" applyNumberFormat="1" applyFont="1" applyBorder="1" applyAlignment="1">
      <alignment vertical="center"/>
    </xf>
    <xf numFmtId="0" fontId="8" fillId="0" borderId="126" xfId="13" applyFont="1" applyBorder="1" applyAlignment="1" applyProtection="1">
      <alignment wrapText="1"/>
      <protection locked="0"/>
    </xf>
    <xf numFmtId="0" fontId="8" fillId="0" borderId="3" xfId="13" applyFont="1" applyBorder="1" applyAlignment="1" applyProtection="1">
      <alignment vertical="center" wrapText="1"/>
      <protection locked="0"/>
    </xf>
    <xf numFmtId="4" fontId="116" fillId="0" borderId="126" xfId="0" applyNumberFormat="1" applyFont="1" applyBorder="1"/>
    <xf numFmtId="43" fontId="121" fillId="0" borderId="126" xfId="0" applyNumberFormat="1" applyFont="1" applyBorder="1"/>
    <xf numFmtId="43" fontId="142" fillId="0" borderId="126" xfId="0" applyNumberFormat="1" applyFont="1" applyBorder="1"/>
    <xf numFmtId="43" fontId="0" fillId="0" borderId="118" xfId="0" applyNumberFormat="1" applyBorder="1"/>
    <xf numFmtId="0" fontId="14" fillId="0" borderId="21" xfId="0" applyFont="1" applyBorder="1" applyAlignment="1">
      <alignment wrapText="1"/>
    </xf>
    <xf numFmtId="9" fontId="5" fillId="0" borderId="132" xfId="0" applyNumberFormat="1" applyFont="1" applyBorder="1"/>
    <xf numFmtId="193" fontId="8" fillId="0" borderId="134" xfId="0" applyNumberFormat="1" applyFont="1" applyBorder="1" applyAlignment="1" applyProtection="1">
      <alignment vertical="center" wrapText="1"/>
      <protection locked="0"/>
    </xf>
    <xf numFmtId="193" fontId="8" fillId="0" borderId="134" xfId="0" applyNumberFormat="1" applyFont="1" applyBorder="1" applyAlignment="1" applyProtection="1">
      <alignment horizontal="right" vertical="center" wrapText="1"/>
      <protection locked="0"/>
    </xf>
    <xf numFmtId="10" fontId="5" fillId="0" borderId="134" xfId="20961" applyNumberFormat="1" applyFont="1" applyFill="1" applyBorder="1" applyAlignment="1" applyProtection="1">
      <alignment horizontal="right" vertical="center" wrapText="1"/>
      <protection locked="0"/>
    </xf>
    <xf numFmtId="193" fontId="10" fillId="2" borderId="134" xfId="0" applyNumberFormat="1" applyFont="1" applyFill="1" applyBorder="1" applyAlignment="1" applyProtection="1">
      <alignment vertical="center"/>
      <protection locked="0"/>
    </xf>
    <xf numFmtId="193" fontId="10" fillId="2" borderId="61" xfId="0" applyNumberFormat="1" applyFont="1" applyFill="1" applyBorder="1" applyAlignment="1" applyProtection="1">
      <alignment vertical="center"/>
      <protection locked="0"/>
    </xf>
    <xf numFmtId="10" fontId="5" fillId="0" borderId="19" xfId="20961" applyNumberFormat="1" applyFont="1" applyFill="1" applyBorder="1" applyAlignment="1" applyProtection="1">
      <alignment horizontal="right" vertical="center" wrapText="1"/>
      <protection locked="0"/>
    </xf>
    <xf numFmtId="10" fontId="5" fillId="0" borderId="132" xfId="20961" applyNumberFormat="1" applyFont="1" applyFill="1" applyBorder="1" applyAlignment="1" applyProtection="1">
      <alignment horizontal="right" vertical="center" wrapText="1"/>
      <protection locked="0"/>
    </xf>
    <xf numFmtId="49" fontId="109" fillId="0" borderId="126" xfId="0" applyNumberFormat="1" applyFont="1" applyBorder="1" applyAlignment="1">
      <alignment horizontal="right" vertical="center" wrapText="1"/>
    </xf>
    <xf numFmtId="0" fontId="12" fillId="0" borderId="126" xfId="17" applyFill="1" applyBorder="1" applyAlignment="1" applyProtection="1"/>
    <xf numFmtId="0" fontId="8" fillId="0" borderId="0" xfId="11" applyFont="1"/>
    <xf numFmtId="0" fontId="143" fillId="0" borderId="0" xfId="11" applyFont="1"/>
    <xf numFmtId="0" fontId="144" fillId="0" borderId="0" xfId="0" applyFont="1"/>
    <xf numFmtId="0" fontId="145" fillId="81" borderId="13" xfId="0" applyFont="1" applyFill="1" applyBorder="1" applyAlignment="1">
      <alignment horizontal="center" vertical="center"/>
    </xf>
    <xf numFmtId="0" fontId="145" fillId="81" borderId="14" xfId="0" applyFont="1" applyFill="1" applyBorder="1" applyAlignment="1">
      <alignment horizontal="center" vertical="center"/>
    </xf>
    <xf numFmtId="0" fontId="145" fillId="82" borderId="126" xfId="0" applyFont="1" applyFill="1" applyBorder="1" applyAlignment="1">
      <alignment horizontal="left" vertical="center"/>
    </xf>
    <xf numFmtId="195" fontId="145" fillId="82" borderId="134" xfId="7" applyNumberFormat="1" applyFont="1" applyFill="1" applyBorder="1" applyAlignment="1">
      <alignment horizontal="left" vertical="center"/>
    </xf>
    <xf numFmtId="49" fontId="147" fillId="0" borderId="126" xfId="0" applyNumberFormat="1" applyFont="1" applyBorder="1" applyAlignment="1">
      <alignment horizontal="left" vertical="center"/>
    </xf>
    <xf numFmtId="195" fontId="147" fillId="0" borderId="134" xfId="7" applyNumberFormat="1" applyFont="1" applyFill="1" applyBorder="1" applyAlignment="1">
      <alignment horizontal="left" vertical="center"/>
    </xf>
    <xf numFmtId="0" fontId="147" fillId="0" borderId="126" xfId="0" applyFont="1" applyBorder="1" applyAlignment="1">
      <alignment horizontal="left" vertical="center"/>
    </xf>
    <xf numFmtId="0" fontId="145" fillId="0" borderId="126" xfId="0" applyFont="1" applyBorder="1" applyAlignment="1">
      <alignment horizontal="left" vertical="center"/>
    </xf>
    <xf numFmtId="10" fontId="8" fillId="0" borderId="134" xfId="0" applyNumberFormat="1" applyFont="1" applyBorder="1" applyAlignment="1">
      <alignment horizontal="right" vertical="center" wrapText="1"/>
    </xf>
    <xf numFmtId="0" fontId="149" fillId="83" borderId="19" xfId="0" applyFont="1" applyFill="1" applyBorder="1" applyAlignment="1">
      <alignment horizontal="left" vertical="center"/>
    </xf>
    <xf numFmtId="10" fontId="143" fillId="84" borderId="132" xfId="0" applyNumberFormat="1" applyFont="1" applyFill="1" applyBorder="1" applyAlignment="1">
      <alignment horizontal="right" vertical="center" wrapText="1"/>
    </xf>
    <xf numFmtId="0" fontId="150" fillId="0" borderId="0" xfId="0" applyFont="1" applyAlignment="1">
      <alignment vertical="top" wrapText="1"/>
    </xf>
    <xf numFmtId="0" fontId="153" fillId="0" borderId="0" xfId="0" applyFont="1" applyAlignment="1">
      <alignment vertical="top"/>
    </xf>
    <xf numFmtId="0" fontId="153" fillId="0" borderId="0" xfId="0" applyFont="1" applyAlignment="1">
      <alignment vertical="top" wrapText="1"/>
    </xf>
    <xf numFmtId="0" fontId="147" fillId="0" borderId="0" xfId="11" applyFont="1"/>
    <xf numFmtId="0" fontId="154" fillId="0" borderId="0" xfId="0" applyFont="1"/>
    <xf numFmtId="0" fontId="1" fillId="0" borderId="0" xfId="0" applyFont="1"/>
    <xf numFmtId="0" fontId="149" fillId="0" borderId="0" xfId="11" applyFont="1"/>
    <xf numFmtId="0" fontId="155" fillId="0" borderId="0" xfId="0" applyFont="1"/>
    <xf numFmtId="0" fontId="1" fillId="0" borderId="1" xfId="0" applyFont="1" applyBorder="1"/>
    <xf numFmtId="0" fontId="154" fillId="85" borderId="126" xfId="0" applyFont="1" applyFill="1" applyBorder="1" applyAlignment="1">
      <alignment horizontal="center" vertical="center" wrapText="1"/>
    </xf>
    <xf numFmtId="0" fontId="156" fillId="86" borderId="126" xfId="0" applyFont="1" applyFill="1" applyBorder="1" applyAlignment="1">
      <alignment vertical="center" wrapText="1"/>
    </xf>
    <xf numFmtId="195" fontId="156" fillId="86" borderId="126" xfId="7" applyNumberFormat="1" applyFont="1" applyFill="1" applyBorder="1" applyAlignment="1">
      <alignment vertical="center"/>
    </xf>
    <xf numFmtId="195" fontId="156" fillId="86" borderId="134" xfId="7" applyNumberFormat="1" applyFont="1" applyFill="1" applyBorder="1" applyAlignment="1">
      <alignment vertical="center"/>
    </xf>
    <xf numFmtId="0" fontId="147" fillId="87" borderId="126" xfId="0" applyFont="1" applyFill="1" applyBorder="1" applyAlignment="1">
      <alignment horizontal="left" vertical="center" wrapText="1" indent="3"/>
    </xf>
    <xf numFmtId="195" fontId="156" fillId="87" borderId="126" xfId="7" applyNumberFormat="1" applyFont="1" applyFill="1" applyBorder="1" applyAlignment="1">
      <alignment vertical="center"/>
    </xf>
    <xf numFmtId="0" fontId="157" fillId="87" borderId="126" xfId="0" applyFont="1" applyFill="1" applyBorder="1" applyAlignment="1">
      <alignment horizontal="left" vertical="center" wrapText="1" indent="5"/>
    </xf>
    <xf numFmtId="0" fontId="156" fillId="85" borderId="126" xfId="0" applyFont="1" applyFill="1" applyBorder="1" applyAlignment="1">
      <alignment horizontal="left" vertical="center" wrapText="1" indent="1"/>
    </xf>
    <xf numFmtId="195" fontId="156" fillId="85" borderId="126" xfId="7" applyNumberFormat="1" applyFont="1" applyFill="1" applyBorder="1" applyAlignment="1">
      <alignment vertical="center"/>
    </xf>
    <xf numFmtId="195" fontId="154" fillId="87" borderId="126" xfId="7" applyNumberFormat="1" applyFont="1" applyFill="1" applyBorder="1" applyAlignment="1">
      <alignment vertical="center"/>
    </xf>
    <xf numFmtId="195" fontId="154" fillId="86" borderId="134" xfId="7" applyNumberFormat="1" applyFont="1" applyFill="1" applyBorder="1" applyAlignment="1">
      <alignment vertical="center"/>
    </xf>
    <xf numFmtId="0" fontId="157" fillId="87" borderId="19" xfId="0" applyFont="1" applyFill="1" applyBorder="1" applyAlignment="1">
      <alignment horizontal="left" vertical="center" wrapText="1" indent="5"/>
    </xf>
    <xf numFmtId="195" fontId="154" fillId="87" borderId="19" xfId="7" applyNumberFormat="1" applyFont="1" applyFill="1" applyBorder="1" applyAlignment="1">
      <alignment vertical="center"/>
    </xf>
    <xf numFmtId="195" fontId="154" fillId="86" borderId="132" xfId="7" applyNumberFormat="1" applyFont="1" applyFill="1" applyBorder="1" applyAlignment="1">
      <alignment vertical="center"/>
    </xf>
    <xf numFmtId="49" fontId="106" fillId="0" borderId="143" xfId="0" applyNumberFormat="1" applyFont="1" applyBorder="1" applyAlignment="1">
      <alignment horizontal="right" vertical="center"/>
    </xf>
    <xf numFmtId="49" fontId="158" fillId="0" borderId="126" xfId="0" applyNumberFormat="1" applyFont="1" applyBorder="1" applyAlignment="1">
      <alignment horizontal="right" vertical="center"/>
    </xf>
    <xf numFmtId="49" fontId="106" fillId="90" borderId="65" xfId="0" applyNumberFormat="1" applyFont="1" applyFill="1" applyBorder="1" applyAlignment="1">
      <alignment horizontal="right" vertical="center"/>
    </xf>
    <xf numFmtId="0" fontId="106" fillId="0" borderId="152" xfId="0" applyFont="1" applyBorder="1" applyAlignment="1">
      <alignment horizontal="right" vertical="center"/>
    </xf>
    <xf numFmtId="0" fontId="106" fillId="0" borderId="152" xfId="0" applyFont="1" applyBorder="1" applyAlignment="1">
      <alignment horizontal="left" vertical="center"/>
    </xf>
    <xf numFmtId="0" fontId="106" fillId="0" borderId="143" xfId="0" applyFont="1" applyBorder="1" applyAlignment="1">
      <alignment horizontal="right" vertical="center"/>
    </xf>
    <xf numFmtId="0" fontId="106" fillId="0" borderId="143" xfId="0" applyFont="1" applyBorder="1" applyAlignment="1">
      <alignment vertical="center" wrapText="1"/>
    </xf>
    <xf numFmtId="0" fontId="106" fillId="0" borderId="143" xfId="0" applyFont="1" applyBorder="1" applyAlignment="1">
      <alignment horizontal="left" vertical="center" wrapText="1"/>
    </xf>
    <xf numFmtId="0" fontId="106" fillId="89" borderId="126" xfId="5" applyFont="1" applyFill="1" applyBorder="1" applyAlignment="1" applyProtection="1">
      <alignment horizontal="right" vertical="center"/>
      <protection locked="0"/>
    </xf>
    <xf numFmtId="2" fontId="106" fillId="89" borderId="126" xfId="5" applyNumberFormat="1" applyFont="1" applyFill="1" applyBorder="1" applyAlignment="1" applyProtection="1">
      <alignment horizontal="right" vertical="center"/>
      <protection locked="0"/>
    </xf>
    <xf numFmtId="0" fontId="158" fillId="0" borderId="126" xfId="12672" applyFont="1" applyBorder="1" applyAlignment="1">
      <alignment horizontal="left" vertical="center" wrapText="1"/>
    </xf>
    <xf numFmtId="0" fontId="158" fillId="0" borderId="127" xfId="0" applyFont="1" applyBorder="1" applyAlignment="1">
      <alignment horizontal="left" vertical="top" wrapText="1"/>
    </xf>
    <xf numFmtId="0" fontId="158" fillId="0" borderId="126" xfId="0" applyFont="1" applyBorder="1" applyAlignment="1">
      <alignment vertical="center" wrapText="1"/>
    </xf>
    <xf numFmtId="0" fontId="127" fillId="0" borderId="0" xfId="0" applyFont="1" applyAlignment="1">
      <alignment horizontal="left" indent="1"/>
    </xf>
    <xf numFmtId="0" fontId="127" fillId="0" borderId="0" xfId="0" applyFont="1" applyAlignment="1">
      <alignment horizontal="left" indent="2"/>
    </xf>
    <xf numFmtId="49" fontId="127" fillId="0" borderId="0" xfId="0" applyNumberFormat="1" applyFont="1" applyAlignment="1">
      <alignment horizontal="left" indent="3"/>
    </xf>
    <xf numFmtId="49" fontId="127" fillId="0" borderId="0" xfId="0" applyNumberFormat="1" applyFont="1" applyAlignment="1">
      <alignment horizontal="left" indent="1"/>
    </xf>
    <xf numFmtId="49" fontId="127" fillId="0" borderId="0" xfId="0" applyNumberFormat="1" applyFont="1" applyAlignment="1">
      <alignment horizontal="left" wrapText="1" indent="2"/>
    </xf>
    <xf numFmtId="49" fontId="127" fillId="0" borderId="0" xfId="0" applyNumberFormat="1" applyFont="1" applyAlignment="1">
      <alignment horizontal="left" wrapText="1" indent="3"/>
    </xf>
    <xf numFmtId="0" fontId="127" fillId="0" borderId="0" xfId="0" applyFont="1" applyAlignment="1">
      <alignment horizontal="left" wrapText="1" indent="1"/>
    </xf>
    <xf numFmtId="0" fontId="159" fillId="0" borderId="0" xfId="0" applyFont="1" applyAlignment="1">
      <alignment horizontal="left" indent="2"/>
    </xf>
    <xf numFmtId="0" fontId="159" fillId="0" borderId="0" xfId="0" applyFont="1" applyAlignment="1">
      <alignment horizontal="left" vertical="center" wrapText="1"/>
    </xf>
    <xf numFmtId="0" fontId="5" fillId="0" borderId="126" xfId="0" applyFont="1" applyBorder="1"/>
    <xf numFmtId="0" fontId="160" fillId="3" borderId="0" xfId="21415" applyFont="1" applyFill="1" applyAlignment="1" applyProtection="1">
      <alignment vertical="center"/>
      <protection locked="0"/>
    </xf>
    <xf numFmtId="0" fontId="139" fillId="3" borderId="126" xfId="5" applyFont="1" applyFill="1" applyBorder="1" applyAlignment="1" applyProtection="1">
      <alignment vertical="center" wrapText="1"/>
      <protection locked="0"/>
    </xf>
    <xf numFmtId="0" fontId="139" fillId="0" borderId="126" xfId="21416" applyFont="1" applyBorder="1" applyAlignment="1" applyProtection="1">
      <alignment horizontal="center" vertical="center" wrapText="1"/>
      <protection locked="0"/>
    </xf>
    <xf numFmtId="3" fontId="139" fillId="3" borderId="126" xfId="1" applyNumberFormat="1" applyFont="1" applyFill="1" applyBorder="1" applyAlignment="1" applyProtection="1">
      <alignment horizontal="center" vertical="center" wrapText="1"/>
      <protection locked="0"/>
    </xf>
    <xf numFmtId="9" fontId="139" fillId="3" borderId="126" xfId="15" applyNumberFormat="1" applyFont="1" applyFill="1" applyBorder="1" applyAlignment="1" applyProtection="1">
      <alignment horizontal="center" vertical="center" wrapText="1"/>
      <protection locked="0"/>
    </xf>
    <xf numFmtId="0" fontId="139" fillId="3" borderId="126" xfId="21416" applyFont="1" applyFill="1" applyBorder="1" applyAlignment="1" applyProtection="1">
      <alignment horizontal="center" vertical="center" wrapText="1"/>
      <protection locked="0"/>
    </xf>
    <xf numFmtId="0" fontId="160" fillId="3" borderId="126" xfId="21416" applyFont="1" applyFill="1" applyBorder="1" applyProtection="1">
      <protection locked="0"/>
    </xf>
    <xf numFmtId="3" fontId="139" fillId="79" borderId="126" xfId="5" applyNumberFormat="1" applyFont="1" applyFill="1" applyBorder="1"/>
    <xf numFmtId="0" fontId="161" fillId="3" borderId="126" xfId="21416" applyFont="1" applyFill="1" applyBorder="1" applyAlignment="1" applyProtection="1">
      <alignment horizontal="right"/>
      <protection locked="0"/>
    </xf>
    <xf numFmtId="196" fontId="139" fillId="79" borderId="126" xfId="5" applyNumberFormat="1" applyFont="1" applyFill="1" applyBorder="1" applyProtection="1">
      <protection locked="0"/>
    </xf>
    <xf numFmtId="164" fontId="139" fillId="79" borderId="126" xfId="1" applyNumberFormat="1" applyFont="1" applyFill="1" applyBorder="1" applyAlignment="1" applyProtection="1"/>
    <xf numFmtId="0" fontId="139" fillId="3" borderId="126" xfId="21416" applyFont="1" applyFill="1" applyBorder="1" applyAlignment="1" applyProtection="1">
      <alignment horizontal="left" vertical="center"/>
      <protection locked="0"/>
    </xf>
    <xf numFmtId="3" fontId="139" fillId="3" borderId="126" xfId="5" applyNumberFormat="1" applyFont="1" applyFill="1" applyBorder="1" applyProtection="1">
      <protection locked="0"/>
    </xf>
    <xf numFmtId="0" fontId="139" fillId="3" borderId="126" xfId="5" applyFont="1" applyFill="1" applyBorder="1" applyProtection="1">
      <protection locked="0"/>
    </xf>
    <xf numFmtId="0" fontId="137" fillId="3" borderId="126" xfId="21416" applyFont="1" applyFill="1" applyBorder="1" applyAlignment="1" applyProtection="1">
      <alignment horizontal="right"/>
      <protection locked="0"/>
    </xf>
    <xf numFmtId="164" fontId="162" fillId="3" borderId="126" xfId="5" applyNumberFormat="1" applyFont="1" applyFill="1" applyBorder="1" applyProtection="1">
      <protection locked="0"/>
    </xf>
    <xf numFmtId="0" fontId="139" fillId="0" borderId="126" xfId="21416" applyFont="1" applyBorder="1" applyAlignment="1" applyProtection="1">
      <alignment horizontal="left" vertical="center"/>
      <protection locked="0"/>
    </xf>
    <xf numFmtId="0" fontId="160" fillId="3" borderId="126" xfId="16" applyFont="1" applyFill="1" applyBorder="1" applyProtection="1">
      <protection locked="0"/>
    </xf>
    <xf numFmtId="3" fontId="160" fillId="75" borderId="126" xfId="16" applyNumberFormat="1" applyFont="1" applyFill="1" applyBorder="1"/>
    <xf numFmtId="0" fontId="112" fillId="75" borderId="129" xfId="21412" applyFont="1" applyFill="1" applyBorder="1" applyAlignment="1" applyProtection="1">
      <alignment vertical="center" wrapText="1"/>
      <protection locked="0"/>
    </xf>
    <xf numFmtId="0" fontId="62" fillId="75" borderId="128" xfId="21412" applyFont="1" applyFill="1" applyBorder="1" applyProtection="1">
      <alignment vertical="center"/>
      <protection locked="0"/>
    </xf>
    <xf numFmtId="0" fontId="113" fillId="69" borderId="127" xfId="21412" applyFont="1" applyFill="1" applyBorder="1" applyAlignment="1" applyProtection="1">
      <alignment horizontal="center" vertical="center"/>
      <protection locked="0"/>
    </xf>
    <xf numFmtId="0" fontId="113" fillId="0" borderId="128" xfId="21412" applyFont="1" applyBorder="1" applyAlignment="1" applyProtection="1">
      <alignment horizontal="left" vertical="center" wrapText="1"/>
      <protection locked="0"/>
    </xf>
    <xf numFmtId="164" fontId="113" fillId="0" borderId="126" xfId="948" applyNumberFormat="1" applyFont="1" applyFill="1" applyBorder="1" applyAlignment="1" applyProtection="1">
      <alignment horizontal="right" vertical="center"/>
      <protection locked="0"/>
    </xf>
    <xf numFmtId="0" fontId="112"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top" wrapText="1"/>
      <protection locked="0"/>
    </xf>
    <xf numFmtId="164" fontId="113" fillId="76" borderId="126" xfId="948" applyNumberFormat="1" applyFont="1" applyFill="1" applyBorder="1" applyAlignment="1" applyProtection="1">
      <alignment horizontal="right" vertical="center"/>
    </xf>
    <xf numFmtId="0" fontId="112" fillId="75" borderId="129" xfId="21412" applyFont="1" applyFill="1" applyBorder="1" applyProtection="1">
      <alignment vertical="center"/>
      <protection locked="0"/>
    </xf>
    <xf numFmtId="164" fontId="62" fillId="75" borderId="128" xfId="948" applyNumberFormat="1" applyFont="1" applyFill="1" applyBorder="1" applyAlignment="1" applyProtection="1">
      <alignment horizontal="right" vertical="center"/>
      <protection locked="0"/>
    </xf>
    <xf numFmtId="0" fontId="114" fillId="69" borderId="127" xfId="21412" applyFont="1" applyFill="1" applyBorder="1" applyAlignment="1" applyProtection="1">
      <alignment horizontal="center" vertical="center"/>
      <protection locked="0"/>
    </xf>
    <xf numFmtId="0" fontId="113" fillId="69" borderId="126" xfId="21412" applyFont="1" applyFill="1" applyBorder="1" applyAlignment="1" applyProtection="1">
      <alignment vertical="center" wrapText="1"/>
      <protection locked="0"/>
    </xf>
    <xf numFmtId="0" fontId="113" fillId="69" borderId="126" xfId="21412" applyFont="1" applyFill="1" applyBorder="1" applyAlignment="1" applyProtection="1">
      <alignment horizontal="left" vertical="center" wrapText="1"/>
      <protection locked="0"/>
    </xf>
    <xf numFmtId="0" fontId="113" fillId="0" borderId="126" xfId="21412" applyFont="1" applyBorder="1" applyAlignment="1" applyProtection="1">
      <alignment horizontal="left" vertical="center" wrapText="1"/>
      <protection locked="0"/>
    </xf>
    <xf numFmtId="0" fontId="114" fillId="3" borderId="127" xfId="21412" applyFont="1" applyFill="1" applyBorder="1" applyAlignment="1" applyProtection="1">
      <alignment horizontal="center" vertical="center"/>
      <protection locked="0"/>
    </xf>
    <xf numFmtId="0" fontId="113" fillId="0" borderId="126" xfId="21412" applyFont="1" applyBorder="1" applyAlignment="1" applyProtection="1">
      <alignment vertical="center" wrapText="1"/>
      <protection locked="0"/>
    </xf>
    <xf numFmtId="0" fontId="115"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center" wrapText="1"/>
      <protection locked="0"/>
    </xf>
    <xf numFmtId="164" fontId="112" fillId="75" borderId="128" xfId="948" applyNumberFormat="1" applyFont="1" applyFill="1" applyBorder="1" applyAlignment="1" applyProtection="1">
      <alignment horizontal="right" vertical="center"/>
      <protection locked="0"/>
    </xf>
    <xf numFmtId="0" fontId="113" fillId="69" borderId="128" xfId="21412" applyFont="1" applyFill="1" applyBorder="1" applyAlignment="1" applyProtection="1">
      <alignment vertical="center" wrapText="1"/>
      <protection locked="0"/>
    </xf>
    <xf numFmtId="0" fontId="62" fillId="75" borderId="129" xfId="21412" applyFont="1" applyFill="1" applyBorder="1" applyProtection="1">
      <alignment vertical="center"/>
      <protection locked="0"/>
    </xf>
    <xf numFmtId="194" fontId="113" fillId="76" borderId="126" xfId="948" applyNumberFormat="1" applyFont="1" applyFill="1" applyBorder="1" applyAlignment="1" applyProtection="1">
      <alignment horizontal="right" vertical="center"/>
    </xf>
    <xf numFmtId="164" fontId="113" fillId="3" borderId="126" xfId="948" applyNumberFormat="1" applyFont="1" applyFill="1" applyBorder="1" applyAlignment="1" applyProtection="1">
      <alignment horizontal="right" vertical="center"/>
      <protection locked="0"/>
    </xf>
    <xf numFmtId="0" fontId="114" fillId="3" borderId="126" xfId="21412" applyFont="1" applyFill="1" applyBorder="1" applyAlignment="1" applyProtection="1">
      <alignment horizontal="center" vertical="center"/>
      <protection locked="0"/>
    </xf>
    <xf numFmtId="0" fontId="113" fillId="69" borderId="128" xfId="21412" applyFont="1" applyFill="1" applyBorder="1" applyAlignment="1" applyProtection="1">
      <alignment horizontal="left" vertical="center" wrapText="1"/>
      <protection locked="0"/>
    </xf>
    <xf numFmtId="0" fontId="166" fillId="0" borderId="0" xfId="21415" applyFont="1" applyAlignment="1" applyProtection="1">
      <alignment vertical="center"/>
      <protection locked="0"/>
    </xf>
    <xf numFmtId="0" fontId="139" fillId="0" borderId="126" xfId="21416" applyFont="1" applyBorder="1" applyAlignment="1" applyProtection="1">
      <alignment horizontal="center" vertical="top" wrapText="1"/>
      <protection locked="0"/>
    </xf>
    <xf numFmtId="0" fontId="160" fillId="3" borderId="126" xfId="21416" applyFont="1" applyFill="1" applyBorder="1" applyAlignment="1" applyProtection="1">
      <alignment wrapText="1"/>
      <protection locked="0"/>
    </xf>
    <xf numFmtId="0" fontId="137" fillId="3" borderId="126" xfId="21416" applyFont="1" applyFill="1" applyBorder="1" applyAlignment="1" applyProtection="1">
      <alignment horizontal="right" wrapText="1"/>
      <protection locked="0"/>
    </xf>
    <xf numFmtId="3" fontId="139" fillId="0" borderId="126" xfId="5" applyNumberFormat="1" applyFont="1" applyBorder="1"/>
    <xf numFmtId="197" fontId="0" fillId="0" borderId="0" xfId="20961" applyNumberFormat="1" applyFont="1"/>
    <xf numFmtId="0" fontId="104" fillId="0" borderId="60" xfId="0" applyFont="1" applyBorder="1" applyAlignment="1">
      <alignment horizontal="left" vertical="center" wrapText="1"/>
    </xf>
    <xf numFmtId="0" fontId="104" fillId="0" borderId="59" xfId="0" applyFont="1" applyBorder="1" applyAlignment="1">
      <alignment horizontal="left" vertical="center" wrapText="1"/>
    </xf>
    <xf numFmtId="0" fontId="141" fillId="0" borderId="138" xfId="0" applyFont="1" applyBorder="1" applyAlignment="1">
      <alignment horizontal="center" vertical="center"/>
    </xf>
    <xf numFmtId="0" fontId="141" fillId="0" borderId="25" xfId="0" applyFont="1" applyBorder="1" applyAlignment="1">
      <alignment horizontal="center" vertical="center"/>
    </xf>
    <xf numFmtId="0" fontId="141" fillId="0" borderId="139" xfId="0" applyFont="1" applyBorder="1" applyAlignment="1">
      <alignment horizontal="center" vertical="center"/>
    </xf>
    <xf numFmtId="164" fontId="0" fillId="0" borderId="80" xfId="7" applyNumberFormat="1" applyFont="1" applyBorder="1" applyAlignment="1">
      <alignment horizontal="center"/>
    </xf>
    <xf numFmtId="164" fontId="0" fillId="0" borderId="77" xfId="7" applyNumberFormat="1" applyFont="1" applyBorder="1" applyAlignment="1">
      <alignment horizontal="center"/>
    </xf>
    <xf numFmtId="164" fontId="0" fillId="0" borderId="78" xfId="7" applyNumberFormat="1" applyFont="1" applyBorder="1" applyAlignment="1">
      <alignment horizontal="center"/>
    </xf>
    <xf numFmtId="164" fontId="0" fillId="0" borderId="119" xfId="7" applyNumberFormat="1" applyFont="1" applyBorder="1" applyAlignment="1">
      <alignment horizontal="center"/>
    </xf>
    <xf numFmtId="164" fontId="0" fillId="0" borderId="120" xfId="7" applyNumberFormat="1" applyFont="1" applyBorder="1" applyAlignment="1">
      <alignment horizontal="center"/>
    </xf>
    <xf numFmtId="164" fontId="0" fillId="0" borderId="121" xfId="7" applyNumberFormat="1" applyFont="1" applyBorder="1" applyAlignment="1">
      <alignment horizontal="center"/>
    </xf>
    <xf numFmtId="0" fontId="0" fillId="0" borderId="118" xfId="0" applyBorder="1" applyAlignment="1">
      <alignment horizontal="center" vertical="center"/>
    </xf>
    <xf numFmtId="0" fontId="128" fillId="0" borderId="75" xfId="0" applyFont="1" applyBorder="1" applyAlignment="1">
      <alignment horizontal="center" vertical="center"/>
    </xf>
    <xf numFmtId="0" fontId="128"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0" fillId="0" borderId="80"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128" fillId="0" borderId="12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08" xfId="0" applyBorder="1" applyAlignment="1">
      <alignment horizontal="center" vertical="center"/>
    </xf>
    <xf numFmtId="0" fontId="0" fillId="0" borderId="11" xfId="0" applyBorder="1" applyAlignment="1">
      <alignment horizontal="center" vertical="center"/>
    </xf>
    <xf numFmtId="0" fontId="0" fillId="0" borderId="118" xfId="0" applyBorder="1" applyAlignment="1">
      <alignment horizontal="center" vertical="center" wrapText="1"/>
    </xf>
    <xf numFmtId="0" fontId="11" fillId="0" borderId="13" xfId="0" applyFont="1" applyBorder="1" applyAlignment="1">
      <alignment horizontal="center"/>
    </xf>
    <xf numFmtId="0" fontId="11" fillId="0" borderId="14" xfId="0" applyFont="1" applyBorder="1" applyAlignment="1">
      <alignment horizontal="center"/>
    </xf>
    <xf numFmtId="0" fontId="11" fillId="0" borderId="8" xfId="0" applyFont="1" applyBorder="1" applyAlignment="1">
      <alignment horizontal="center" vertical="center" wrapText="1"/>
    </xf>
    <xf numFmtId="0" fontId="11" fillId="0" borderId="17"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80" xfId="0" applyFont="1" applyBorder="1" applyAlignment="1">
      <alignment horizontal="center"/>
    </xf>
    <xf numFmtId="0" fontId="5" fillId="0" borderId="17" xfId="0" applyFont="1" applyBorder="1" applyAlignment="1">
      <alignment horizontal="center"/>
    </xf>
    <xf numFmtId="0" fontId="7" fillId="35" borderId="96" xfId="0" applyFont="1" applyFill="1" applyBorder="1" applyAlignment="1">
      <alignment horizontal="center" vertical="center" wrapText="1"/>
    </xf>
    <xf numFmtId="0" fontId="7" fillId="35" borderId="24" xfId="0" applyFont="1" applyFill="1" applyBorder="1" applyAlignment="1">
      <alignment horizontal="center" vertical="center" wrapText="1"/>
    </xf>
    <xf numFmtId="0" fontId="7" fillId="35" borderId="93" xfId="0" applyFont="1" applyFill="1" applyBorder="1" applyAlignment="1">
      <alignment horizontal="center" vertical="center" wrapText="1"/>
    </xf>
    <xf numFmtId="0" fontId="7" fillId="35" borderId="78" xfId="0" applyFont="1" applyFill="1" applyBorder="1" applyAlignment="1">
      <alignment horizontal="center" vertical="center" wrapText="1"/>
    </xf>
    <xf numFmtId="0" fontId="154" fillId="85" borderId="7" xfId="0" applyFont="1" applyFill="1" applyBorder="1" applyAlignment="1">
      <alignment horizontal="center" vertical="center" wrapText="1"/>
    </xf>
    <xf numFmtId="0" fontId="154" fillId="85" borderId="126" xfId="0" applyFont="1" applyFill="1" applyBorder="1" applyAlignment="1">
      <alignment horizontal="center" vertical="center" wrapText="1"/>
    </xf>
    <xf numFmtId="0" fontId="154" fillId="85" borderId="7" xfId="11" applyFont="1" applyFill="1" applyBorder="1" applyAlignment="1">
      <alignment horizontal="center" vertical="top"/>
    </xf>
    <xf numFmtId="0" fontId="156" fillId="86" borderId="58" xfId="0" applyFont="1" applyFill="1" applyBorder="1" applyAlignment="1">
      <alignment horizontal="center" vertical="center" wrapText="1"/>
    </xf>
    <xf numFmtId="0" fontId="156" fillId="86" borderId="134" xfId="0" applyFont="1" applyFill="1" applyBorder="1" applyAlignment="1">
      <alignment horizontal="center" vertical="center" wrapText="1"/>
    </xf>
    <xf numFmtId="0" fontId="101" fillId="3" borderId="61" xfId="13" applyFont="1" applyFill="1" applyBorder="1" applyAlignment="1" applyProtection="1">
      <alignment horizontal="center" vertical="center" wrapText="1"/>
      <protection locked="0"/>
    </xf>
    <xf numFmtId="0" fontId="101" fillId="3" borderId="58" xfId="13" applyFont="1" applyFill="1" applyBorder="1" applyAlignment="1" applyProtection="1">
      <alignment horizontal="center" vertical="center" wrapText="1"/>
      <protection locked="0"/>
    </xf>
    <xf numFmtId="9" fontId="5" fillId="0" borderId="8" xfId="0" applyNumberFormat="1" applyFont="1" applyBorder="1" applyAlignment="1">
      <alignment horizontal="center" vertical="center"/>
    </xf>
    <xf numFmtId="9" fontId="5" fillId="0" borderId="10"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164" fontId="16" fillId="3" borderId="12" xfId="1" applyNumberFormat="1" applyFont="1" applyFill="1" applyBorder="1" applyAlignment="1" applyProtection="1">
      <alignment horizontal="center"/>
      <protection locked="0"/>
    </xf>
    <xf numFmtId="164" fontId="16" fillId="3" borderId="13" xfId="1" applyNumberFormat="1" applyFont="1" applyFill="1" applyBorder="1" applyAlignment="1" applyProtection="1">
      <alignment horizontal="center"/>
      <protection locked="0"/>
    </xf>
    <xf numFmtId="164" fontId="16" fillId="3" borderId="14" xfId="1" applyNumberFormat="1" applyFont="1" applyFill="1" applyBorder="1" applyAlignment="1" applyProtection="1">
      <alignment horizontal="center"/>
      <protection locked="0"/>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164" fontId="16" fillId="0" borderId="71" xfId="1" applyNumberFormat="1" applyFont="1" applyFill="1" applyBorder="1" applyAlignment="1" applyProtection="1">
      <alignment horizontal="center" vertical="center" wrapText="1"/>
      <protection locked="0"/>
    </xf>
    <xf numFmtId="164" fontId="16" fillId="0" borderId="72" xfId="1" applyNumberFormat="1" applyFont="1" applyFill="1" applyBorder="1" applyAlignment="1" applyProtection="1">
      <alignment horizontal="center" vertical="center" wrapText="1"/>
      <protection locked="0"/>
    </xf>
    <xf numFmtId="0" fontId="5" fillId="0" borderId="61"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53"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86" xfId="0" applyFont="1" applyBorder="1" applyAlignment="1">
      <alignment horizontal="center" vertical="center" wrapText="1"/>
    </xf>
    <xf numFmtId="0" fontId="15" fillId="0" borderId="48" xfId="0" applyFont="1" applyBorder="1" applyAlignment="1">
      <alignment horizontal="left" vertical="center"/>
    </xf>
    <xf numFmtId="0" fontId="15" fillId="0" borderId="49" xfId="0" applyFont="1" applyBorder="1" applyAlignment="1">
      <alignment horizontal="left" vertical="center"/>
    </xf>
    <xf numFmtId="0" fontId="5" fillId="0" borderId="13" xfId="0" applyFont="1" applyBorder="1" applyAlignment="1">
      <alignment horizontal="center"/>
    </xf>
    <xf numFmtId="0" fontId="5" fillId="0" borderId="14" xfId="0" applyFont="1" applyBorder="1" applyAlignment="1">
      <alignment horizontal="center" vertical="center" wrapText="1"/>
    </xf>
    <xf numFmtId="0" fontId="5" fillId="0" borderId="92" xfId="0" applyFont="1" applyBorder="1" applyAlignment="1">
      <alignment horizontal="center" vertical="center" wrapText="1"/>
    </xf>
    <xf numFmtId="0" fontId="119" fillId="0" borderId="99" xfId="0" applyFont="1" applyBorder="1" applyAlignment="1">
      <alignment horizontal="left" vertical="center" wrapText="1"/>
    </xf>
    <xf numFmtId="0" fontId="119" fillId="0" borderId="100" xfId="0" applyFont="1" applyBorder="1" applyAlignment="1">
      <alignment horizontal="left" vertical="center" wrapText="1"/>
    </xf>
    <xf numFmtId="0" fontId="119" fillId="0" borderId="102" xfId="0" applyFont="1" applyBorder="1" applyAlignment="1">
      <alignment horizontal="left" vertical="center" wrapText="1"/>
    </xf>
    <xf numFmtId="0" fontId="119" fillId="0" borderId="103" xfId="0" applyFont="1" applyBorder="1" applyAlignment="1">
      <alignment horizontal="left" vertical="center" wrapText="1"/>
    </xf>
    <xf numFmtId="0" fontId="119" fillId="0" borderId="105" xfId="0" applyFont="1" applyBorder="1" applyAlignment="1">
      <alignment horizontal="left" vertical="center" wrapText="1"/>
    </xf>
    <xf numFmtId="0" fontId="119" fillId="0" borderId="106" xfId="0" applyFont="1" applyBorder="1" applyAlignment="1">
      <alignment horizontal="left" vertical="center" wrapText="1"/>
    </xf>
    <xf numFmtId="0" fontId="120" fillId="0" borderId="125"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01" xfId="0" applyFont="1" applyBorder="1" applyAlignment="1">
      <alignment horizontal="center" vertical="center" wrapText="1"/>
    </xf>
    <xf numFmtId="0" fontId="120" fillId="0" borderId="47" xfId="0" applyFont="1" applyBorder="1" applyAlignment="1">
      <alignment horizontal="center" vertical="center" wrapText="1"/>
    </xf>
    <xf numFmtId="0" fontId="120" fillId="0" borderId="10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26"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28" xfId="0" applyFont="1" applyBorder="1" applyAlignment="1">
      <alignment horizontal="center" vertical="center" wrapText="1"/>
    </xf>
    <xf numFmtId="0" fontId="124" fillId="0" borderId="126" xfId="0" applyFont="1" applyBorder="1" applyAlignment="1">
      <alignment horizontal="center" vertical="center"/>
    </xf>
    <xf numFmtId="0" fontId="118" fillId="0" borderId="125" xfId="0" applyFont="1" applyBorder="1" applyAlignment="1">
      <alignment horizontal="center" vertical="center"/>
    </xf>
    <xf numFmtId="0" fontId="118" fillId="0" borderId="130" xfId="0" applyFont="1" applyBorder="1" applyAlignment="1">
      <alignment horizontal="center" vertical="center"/>
    </xf>
    <xf numFmtId="0" fontId="118" fillId="0" borderId="47" xfId="0" applyFont="1" applyBorder="1" applyAlignment="1">
      <alignment horizontal="center" vertical="center"/>
    </xf>
    <xf numFmtId="0" fontId="118" fillId="0" borderId="11" xfId="0" applyFont="1" applyBorder="1" applyAlignment="1">
      <alignment horizontal="center" vertical="center"/>
    </xf>
    <xf numFmtId="0" fontId="119" fillId="0" borderId="126" xfId="0" applyFont="1" applyBorder="1" applyAlignment="1">
      <alignment horizontal="center" vertical="center" wrapText="1"/>
    </xf>
    <xf numFmtId="0" fontId="119" fillId="0" borderId="125" xfId="0" applyFont="1" applyBorder="1" applyAlignment="1">
      <alignment horizontal="center" vertical="center" wrapText="1"/>
    </xf>
    <xf numFmtId="0" fontId="119" fillId="0" borderId="130" xfId="0" applyFont="1" applyBorder="1" applyAlignment="1">
      <alignment horizontal="center" vertical="center" wrapText="1"/>
    </xf>
    <xf numFmtId="0" fontId="119" fillId="0" borderId="107" xfId="0" applyFont="1" applyBorder="1" applyAlignment="1">
      <alignment horizontal="center" vertical="center" wrapText="1"/>
    </xf>
    <xf numFmtId="0" fontId="119" fillId="0" borderId="108" xfId="0" applyFont="1" applyBorder="1" applyAlignment="1">
      <alignment horizontal="center" vertical="center" wrapText="1"/>
    </xf>
    <xf numFmtId="0" fontId="119" fillId="0" borderId="47"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31" xfId="0" applyFont="1" applyBorder="1" applyAlignment="1">
      <alignment horizontal="center" vertical="center" wrapText="1"/>
    </xf>
    <xf numFmtId="0" fontId="119" fillId="0" borderId="10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09" xfId="0" applyFont="1" applyBorder="1" applyAlignment="1">
      <alignment horizontal="center" vertical="center" wrapText="1"/>
    </xf>
    <xf numFmtId="0" fontId="116" fillId="0" borderId="125" xfId="0" applyFont="1" applyBorder="1" applyAlignment="1">
      <alignment horizontal="center" vertical="center" wrapText="1"/>
    </xf>
    <xf numFmtId="0" fontId="116" fillId="0" borderId="124" xfId="0" applyFont="1" applyBorder="1" applyAlignment="1">
      <alignment horizontal="center" vertical="center" wrapText="1"/>
    </xf>
    <xf numFmtId="0" fontId="116" fillId="0" borderId="13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34" xfId="0" applyFont="1" applyBorder="1" applyAlignment="1">
      <alignment horizontal="center" vertical="center" wrapText="1"/>
    </xf>
    <xf numFmtId="0" fontId="116" fillId="0" borderId="48" xfId="0" applyFont="1" applyBorder="1" applyAlignment="1">
      <alignment horizontal="center" vertical="center" wrapText="1"/>
    </xf>
    <xf numFmtId="0" fontId="116" fillId="0" borderId="49" xfId="0" applyFont="1" applyBorder="1" applyAlignment="1">
      <alignment horizontal="center" vertical="center" wrapText="1"/>
    </xf>
    <xf numFmtId="0" fontId="116" fillId="0" borderId="86" xfId="0" applyFont="1" applyBorder="1" applyAlignment="1">
      <alignment horizontal="center" vertical="center" wrapText="1"/>
    </xf>
    <xf numFmtId="0" fontId="119" fillId="0" borderId="48" xfId="0" applyFont="1" applyBorder="1" applyAlignment="1">
      <alignment horizontal="left" vertical="top" wrapText="1"/>
    </xf>
    <xf numFmtId="0" fontId="119" fillId="0" borderId="86" xfId="0" applyFont="1" applyBorder="1" applyAlignment="1">
      <alignment horizontal="left" vertical="top" wrapText="1"/>
    </xf>
    <xf numFmtId="0" fontId="119" fillId="0" borderId="57" xfId="0" applyFont="1" applyBorder="1" applyAlignment="1">
      <alignment horizontal="left" vertical="top" wrapText="1"/>
    </xf>
    <xf numFmtId="0" fontId="119" fillId="0" borderId="73" xfId="0" applyFont="1" applyBorder="1" applyAlignment="1">
      <alignment horizontal="left" vertical="top" wrapText="1"/>
    </xf>
    <xf numFmtId="0" fontId="119" fillId="0" borderId="98" xfId="0" applyFont="1" applyBorder="1" applyAlignment="1">
      <alignment horizontal="left" vertical="top" wrapText="1"/>
    </xf>
    <xf numFmtId="0" fontId="119" fillId="0" borderId="136" xfId="0" applyFont="1" applyBorder="1" applyAlignment="1">
      <alignment horizontal="left" vertical="top" wrapText="1"/>
    </xf>
    <xf numFmtId="0" fontId="119" fillId="0" borderId="137" xfId="0" applyFont="1" applyBorder="1" applyAlignment="1">
      <alignment horizontal="center" vertical="center" wrapText="1"/>
    </xf>
    <xf numFmtId="0" fontId="119" fillId="0" borderId="63" xfId="0" applyFont="1" applyBorder="1" applyAlignment="1">
      <alignment horizontal="center" vertical="center" wrapText="1"/>
    </xf>
    <xf numFmtId="0" fontId="116" fillId="0" borderId="125" xfId="0" applyFont="1" applyBorder="1" applyAlignment="1">
      <alignment horizontal="center" vertical="top" wrapText="1"/>
    </xf>
    <xf numFmtId="0" fontId="116" fillId="0" borderId="124" xfId="0" applyFont="1" applyBorder="1" applyAlignment="1">
      <alignment horizontal="center" vertical="top" wrapText="1"/>
    </xf>
    <xf numFmtId="0" fontId="116" fillId="0" borderId="131" xfId="0" applyFont="1" applyBorder="1" applyAlignment="1">
      <alignment horizontal="center" vertical="top" wrapText="1"/>
    </xf>
    <xf numFmtId="0" fontId="116" fillId="0" borderId="128" xfId="0" applyFont="1" applyBorder="1" applyAlignment="1">
      <alignment horizontal="center" vertical="top" wrapText="1"/>
    </xf>
    <xf numFmtId="0" fontId="105" fillId="0" borderId="110" xfId="0" applyFont="1" applyBorder="1" applyAlignment="1">
      <alignment horizontal="left" vertical="top" wrapText="1"/>
    </xf>
    <xf numFmtId="0" fontId="105" fillId="0" borderId="111" xfId="0" applyFont="1" applyBorder="1" applyAlignment="1">
      <alignment horizontal="left" vertical="top" wrapText="1"/>
    </xf>
    <xf numFmtId="0" fontId="122" fillId="0" borderId="126" xfId="0" applyFont="1" applyBorder="1" applyAlignment="1">
      <alignment horizontal="center" vertical="center"/>
    </xf>
    <xf numFmtId="0" fontId="121" fillId="0" borderId="126" xfId="0" applyFont="1" applyBorder="1" applyAlignment="1">
      <alignment horizontal="center" vertical="center" wrapText="1"/>
    </xf>
    <xf numFmtId="0" fontId="121" fillId="0" borderId="127" xfId="0" applyFont="1" applyBorder="1" applyAlignment="1">
      <alignment horizontal="center" vertical="center" wrapText="1"/>
    </xf>
    <xf numFmtId="0" fontId="105" fillId="88" borderId="126" xfId="0" applyFont="1" applyFill="1" applyBorder="1" applyAlignment="1">
      <alignment horizontal="center" vertical="center" wrapText="1"/>
    </xf>
    <xf numFmtId="0" fontId="106" fillId="0" borderId="126" xfId="0" applyFont="1" applyBorder="1" applyAlignment="1">
      <alignment horizontal="center"/>
    </xf>
    <xf numFmtId="49" fontId="106" fillId="0" borderId="0" xfId="0" applyNumberFormat="1" applyFont="1" applyAlignment="1">
      <alignment horizontal="center" vertical="center"/>
    </xf>
    <xf numFmtId="0" fontId="105" fillId="88" borderId="129" xfId="0" applyFont="1" applyFill="1" applyBorder="1" applyAlignment="1">
      <alignment horizontal="center" vertical="center" wrapText="1"/>
    </xf>
    <xf numFmtId="0" fontId="105" fillId="88" borderId="128" xfId="0" applyFont="1" applyFill="1" applyBorder="1" applyAlignment="1">
      <alignment horizontal="center" vertical="center" wrapText="1"/>
    </xf>
    <xf numFmtId="0" fontId="106" fillId="89" borderId="129" xfId="13" applyFont="1" applyFill="1" applyBorder="1" applyAlignment="1" applyProtection="1">
      <alignment horizontal="left" vertical="top" wrapText="1"/>
      <protection locked="0"/>
    </xf>
    <xf numFmtId="0" fontId="106" fillId="89" borderId="128" xfId="13" applyFont="1" applyFill="1" applyBorder="1" applyAlignment="1" applyProtection="1">
      <alignment horizontal="left" vertical="top" wrapText="1"/>
      <protection locked="0"/>
    </xf>
    <xf numFmtId="0" fontId="106" fillId="0" borderId="129" xfId="13" applyFont="1" applyBorder="1" applyAlignment="1" applyProtection="1">
      <alignment horizontal="left" vertical="top" wrapText="1"/>
      <protection locked="0"/>
    </xf>
    <xf numFmtId="0" fontId="106" fillId="0" borderId="128" xfId="13" applyFont="1" applyBorder="1" applyAlignment="1" applyProtection="1">
      <alignment horizontal="left" vertical="top" wrapText="1"/>
      <protection locked="0"/>
    </xf>
    <xf numFmtId="0" fontId="106" fillId="0" borderId="129" xfId="0" applyFont="1" applyBorder="1" applyAlignment="1">
      <alignment horizontal="left" vertical="center" wrapText="1"/>
    </xf>
    <xf numFmtId="0" fontId="106" fillId="0" borderId="128" xfId="0" applyFont="1" applyBorder="1" applyAlignment="1">
      <alignment horizontal="left" vertical="center" wrapText="1"/>
    </xf>
    <xf numFmtId="0" fontId="106" fillId="0" borderId="129" xfId="0" applyFont="1" applyBorder="1" applyAlignment="1">
      <alignment horizontal="left" vertical="top" wrapText="1"/>
    </xf>
    <xf numFmtId="0" fontId="106" fillId="0" borderId="128" xfId="0" applyFont="1" applyBorder="1" applyAlignment="1">
      <alignment horizontal="left" vertical="top" wrapText="1"/>
    </xf>
    <xf numFmtId="0" fontId="106" fillId="0" borderId="126" xfId="0" applyFont="1" applyBorder="1" applyAlignment="1">
      <alignment horizontal="left" vertical="top" wrapText="1"/>
    </xf>
    <xf numFmtId="0" fontId="106" fillId="0" borderId="126" xfId="0" applyFont="1" applyBorder="1" applyAlignment="1">
      <alignment horizontal="left" vertical="center" wrapText="1"/>
    </xf>
    <xf numFmtId="0" fontId="106" fillId="0" borderId="129" xfId="0" applyFont="1" applyBorder="1" applyAlignment="1">
      <alignment vertical="center" wrapText="1"/>
    </xf>
    <xf numFmtId="0" fontId="106" fillId="0" borderId="128" xfId="0" applyFont="1" applyBorder="1" applyAlignment="1">
      <alignment vertical="center" wrapText="1"/>
    </xf>
    <xf numFmtId="0" fontId="105" fillId="88" borderId="146" xfId="0" applyFont="1" applyFill="1" applyBorder="1" applyAlignment="1">
      <alignment horizontal="center" vertical="center" wrapText="1"/>
    </xf>
    <xf numFmtId="0" fontId="105" fillId="88" borderId="0" xfId="0" applyFont="1" applyFill="1" applyAlignment="1">
      <alignment horizontal="center" vertical="center" wrapText="1"/>
    </xf>
    <xf numFmtId="0" fontId="105" fillId="88" borderId="147" xfId="0" applyFont="1" applyFill="1" applyBorder="1" applyAlignment="1">
      <alignment horizontal="center" vertical="center" wrapText="1"/>
    </xf>
    <xf numFmtId="0" fontId="105" fillId="88" borderId="148" xfId="0" applyFont="1" applyFill="1" applyBorder="1" applyAlignment="1">
      <alignment horizontal="center" vertical="center"/>
    </xf>
    <xf numFmtId="0" fontId="105" fillId="88" borderId="149" xfId="0" applyFont="1" applyFill="1" applyBorder="1" applyAlignment="1">
      <alignment horizontal="center" vertical="center"/>
    </xf>
    <xf numFmtId="0" fontId="105" fillId="88" borderId="150" xfId="0" applyFont="1" applyFill="1" applyBorder="1" applyAlignment="1">
      <alignment horizontal="center" vertical="center"/>
    </xf>
    <xf numFmtId="0" fontId="105" fillId="0" borderId="151" xfId="0" applyFont="1" applyBorder="1" applyAlignment="1">
      <alignment horizontal="center" vertical="center"/>
    </xf>
    <xf numFmtId="0" fontId="105" fillId="0" borderId="126" xfId="0" applyFont="1" applyBorder="1" applyAlignment="1">
      <alignment horizontal="center" vertical="center"/>
    </xf>
    <xf numFmtId="0" fontId="158" fillId="89" borderId="129" xfId="0" applyFont="1" applyFill="1" applyBorder="1" applyAlignment="1">
      <alignment horizontal="left" vertical="center" wrapText="1"/>
    </xf>
    <xf numFmtId="0" fontId="158" fillId="89" borderId="128" xfId="0" applyFont="1" applyFill="1" applyBorder="1" applyAlignment="1">
      <alignment horizontal="left" vertical="center" wrapText="1"/>
    </xf>
    <xf numFmtId="0" fontId="106" fillId="89" borderId="129" xfId="0" applyFont="1" applyFill="1" applyBorder="1" applyAlignment="1">
      <alignment horizontal="left" vertical="center" wrapText="1"/>
    </xf>
    <xf numFmtId="0" fontId="106" fillId="89" borderId="128" xfId="0" applyFont="1" applyFill="1" applyBorder="1" applyAlignment="1">
      <alignment horizontal="left" vertical="center" wrapText="1"/>
    </xf>
    <xf numFmtId="0" fontId="106" fillId="0" borderId="66" xfId="0" applyFont="1" applyBorder="1" applyAlignment="1">
      <alignment horizontal="left" vertical="center" wrapText="1"/>
    </xf>
    <xf numFmtId="0" fontId="106" fillId="0" borderId="67" xfId="0" applyFont="1" applyBorder="1" applyAlignment="1">
      <alignment horizontal="left" vertical="center" wrapText="1"/>
    </xf>
    <xf numFmtId="0" fontId="105" fillId="90" borderId="146" xfId="0" applyFont="1" applyFill="1" applyBorder="1" applyAlignment="1">
      <alignment horizontal="center" vertical="center" wrapText="1"/>
    </xf>
    <xf numFmtId="0" fontId="105" fillId="90" borderId="0" xfId="0" applyFont="1" applyFill="1" applyAlignment="1">
      <alignment horizontal="center" vertical="center" wrapText="1"/>
    </xf>
    <xf numFmtId="0" fontId="105" fillId="90" borderId="147" xfId="0" applyFont="1" applyFill="1" applyBorder="1" applyAlignment="1">
      <alignment horizontal="center" vertical="center" wrapText="1"/>
    </xf>
    <xf numFmtId="0" fontId="106" fillId="90" borderId="66" xfId="0" applyFont="1" applyFill="1" applyBorder="1" applyAlignment="1">
      <alignment horizontal="left" vertical="center" wrapText="1"/>
    </xf>
    <xf numFmtId="0" fontId="106" fillId="90" borderId="67" xfId="0" applyFont="1" applyFill="1" applyBorder="1" applyAlignment="1">
      <alignment horizontal="left" vertical="center" wrapText="1"/>
    </xf>
    <xf numFmtId="0" fontId="106" fillId="0" borderId="47" xfId="0" applyFont="1" applyBorder="1" applyAlignment="1">
      <alignment horizontal="left" vertical="center" wrapText="1"/>
    </xf>
    <xf numFmtId="0" fontId="106" fillId="0" borderId="11" xfId="0" applyFont="1" applyBorder="1" applyAlignment="1">
      <alignment horizontal="left" vertical="center" wrapText="1"/>
    </xf>
    <xf numFmtId="0" fontId="105" fillId="88" borderId="144" xfId="0" applyFont="1" applyFill="1" applyBorder="1" applyAlignment="1">
      <alignment horizontal="center" vertical="center" wrapText="1"/>
    </xf>
    <xf numFmtId="0" fontId="105" fillId="88" borderId="64" xfId="0" applyFont="1" applyFill="1" applyBorder="1" applyAlignment="1">
      <alignment horizontal="center" vertical="center" wrapText="1"/>
    </xf>
    <xf numFmtId="0" fontId="105" fillId="88" borderId="145" xfId="0" applyFont="1" applyFill="1" applyBorder="1" applyAlignment="1">
      <alignment horizontal="center" vertical="center" wrapText="1"/>
    </xf>
    <xf numFmtId="0" fontId="106" fillId="89" borderId="129" xfId="0" applyFont="1" applyFill="1" applyBorder="1" applyAlignment="1">
      <alignment vertical="center" wrapText="1"/>
    </xf>
    <xf numFmtId="0" fontId="106" fillId="89" borderId="128" xfId="0" applyFont="1" applyFill="1" applyBorder="1" applyAlignment="1">
      <alignment vertical="center" wrapText="1"/>
    </xf>
    <xf numFmtId="0" fontId="106" fillId="0" borderId="131" xfId="0" applyFont="1" applyBorder="1" applyAlignment="1">
      <alignment horizontal="left" vertical="center" wrapText="1"/>
    </xf>
    <xf numFmtId="0" fontId="106" fillId="89" borderId="66" xfId="0" applyFont="1" applyFill="1" applyBorder="1" applyAlignment="1">
      <alignment horizontal="left" vertical="center" wrapText="1"/>
    </xf>
    <xf numFmtId="0" fontId="106" fillId="89" borderId="67" xfId="0" applyFont="1" applyFill="1" applyBorder="1" applyAlignment="1">
      <alignment horizontal="left" vertical="center" wrapText="1"/>
    </xf>
    <xf numFmtId="0" fontId="106" fillId="0" borderId="69" xfId="0" applyFont="1" applyBorder="1" applyAlignment="1">
      <alignment horizontal="left" vertical="center" wrapText="1"/>
    </xf>
    <xf numFmtId="0" fontId="106" fillId="0" borderId="70" xfId="0" applyFont="1" applyBorder="1" applyAlignment="1">
      <alignment horizontal="left" vertical="center" wrapText="1"/>
    </xf>
    <xf numFmtId="0" fontId="106" fillId="0" borderId="47" xfId="0" applyFont="1" applyBorder="1" applyAlignment="1">
      <alignment vertical="center" wrapText="1"/>
    </xf>
    <xf numFmtId="0" fontId="106" fillId="0" borderId="11" xfId="0" applyFont="1" applyBorder="1" applyAlignment="1">
      <alignment vertical="center" wrapText="1"/>
    </xf>
    <xf numFmtId="0" fontId="105" fillId="0" borderId="140" xfId="0" applyFont="1" applyBorder="1" applyAlignment="1">
      <alignment horizontal="center" vertical="center"/>
    </xf>
    <xf numFmtId="0" fontId="105" fillId="0" borderId="141" xfId="0" applyFont="1" applyBorder="1" applyAlignment="1">
      <alignment horizontal="center" vertical="center"/>
    </xf>
    <xf numFmtId="0" fontId="105" fillId="0" borderId="142" xfId="0" applyFont="1" applyBorder="1" applyAlignment="1">
      <alignment horizontal="center" vertical="center"/>
    </xf>
    <xf numFmtId="0" fontId="158" fillId="89" borderId="129" xfId="0" applyFont="1" applyFill="1" applyBorder="1" applyAlignment="1">
      <alignment vertical="center" wrapText="1"/>
    </xf>
    <xf numFmtId="0" fontId="158" fillId="89" borderId="128" xfId="0" applyFont="1" applyFill="1" applyBorder="1" applyAlignment="1">
      <alignment vertical="center" wrapText="1"/>
    </xf>
    <xf numFmtId="0" fontId="106" fillId="0" borderId="129" xfId="0" applyFont="1" applyBorder="1" applyAlignment="1">
      <alignment horizontal="left"/>
    </xf>
    <xf numFmtId="0" fontId="106" fillId="0" borderId="128" xfId="0" applyFont="1" applyBorder="1" applyAlignment="1">
      <alignment horizontal="left"/>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C678E427-4867-4F4E-8450-B353F6617995}"/>
    <cellStyle name="Normal 4 16" xfId="21416" xr:uid="{4ED35F5B-0837-4EEB-BEB9-018086F5BF35}"/>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9.9978637043366805E-2"/>
  </sheetPr>
  <dimension ref="A1:C38"/>
  <sheetViews>
    <sheetView tabSelected="1" zoomScale="85" zoomScaleNormal="85" workbookViewId="0">
      <pane xSplit="1" ySplit="7" topLeftCell="B8" activePane="bottomRight" state="frozen"/>
      <selection activeCell="B36" sqref="B36:C36"/>
      <selection pane="topRight" activeCell="B36" sqref="B36:C36"/>
      <selection pane="bottomLeft" activeCell="B36" sqref="B36:C36"/>
      <selection pane="bottomRight" activeCell="C17" sqref="C17"/>
    </sheetView>
  </sheetViews>
  <sheetFormatPr defaultRowHeight="14.4"/>
  <cols>
    <col min="1" max="1" width="10.33203125" style="1" customWidth="1"/>
    <col min="2" max="2" width="153" bestFit="1" customWidth="1"/>
    <col min="3" max="3" width="39.44140625" customWidth="1"/>
    <col min="7" max="7" width="25" customWidth="1"/>
  </cols>
  <sheetData>
    <row r="1" spans="1:3">
      <c r="A1" s="6"/>
      <c r="B1" s="94" t="s">
        <v>148</v>
      </c>
      <c r="C1" s="45"/>
    </row>
    <row r="2" spans="1:3" s="91" customFormat="1">
      <c r="A2" s="133">
        <v>1</v>
      </c>
      <c r="B2" s="92" t="s">
        <v>149</v>
      </c>
      <c r="C2" s="90" t="s">
        <v>930</v>
      </c>
    </row>
    <row r="3" spans="1:3" s="91" customFormat="1">
      <c r="A3" s="133">
        <v>2</v>
      </c>
      <c r="B3" s="93" t="s">
        <v>150</v>
      </c>
      <c r="C3" s="90" t="s">
        <v>931</v>
      </c>
    </row>
    <row r="4" spans="1:3" s="91" customFormat="1">
      <c r="A4" s="133">
        <v>3</v>
      </c>
      <c r="B4" s="93" t="s">
        <v>151</v>
      </c>
      <c r="C4" s="90" t="s">
        <v>932</v>
      </c>
    </row>
    <row r="5" spans="1:3" s="91" customFormat="1">
      <c r="A5" s="134">
        <v>4</v>
      </c>
      <c r="B5" s="96" t="s">
        <v>152</v>
      </c>
      <c r="C5" s="90" t="s">
        <v>933</v>
      </c>
    </row>
    <row r="6" spans="1:3" s="95" customFormat="1" ht="65.25" customHeight="1">
      <c r="A6" s="633" t="s">
        <v>309</v>
      </c>
      <c r="B6" s="634"/>
      <c r="C6" s="634"/>
    </row>
    <row r="7" spans="1:3">
      <c r="A7" s="208" t="s">
        <v>240</v>
      </c>
      <c r="B7" s="209" t="s">
        <v>153</v>
      </c>
    </row>
    <row r="8" spans="1:3">
      <c r="A8" s="210">
        <v>1</v>
      </c>
      <c r="B8" s="206" t="s">
        <v>128</v>
      </c>
    </row>
    <row r="9" spans="1:3">
      <c r="A9" s="210">
        <v>2</v>
      </c>
      <c r="B9" s="206" t="s">
        <v>154</v>
      </c>
    </row>
    <row r="10" spans="1:3">
      <c r="A10" s="210">
        <v>3</v>
      </c>
      <c r="B10" s="206" t="s">
        <v>155</v>
      </c>
    </row>
    <row r="11" spans="1:3">
      <c r="A11" s="210">
        <v>4</v>
      </c>
      <c r="B11" s="206" t="s">
        <v>156</v>
      </c>
    </row>
    <row r="12" spans="1:3">
      <c r="A12" s="210">
        <v>5</v>
      </c>
      <c r="B12" s="206" t="s">
        <v>96</v>
      </c>
    </row>
    <row r="13" spans="1:3">
      <c r="A13" s="210">
        <v>6</v>
      </c>
      <c r="B13" s="211" t="s">
        <v>80</v>
      </c>
    </row>
    <row r="14" spans="1:3">
      <c r="A14" s="210">
        <v>7</v>
      </c>
      <c r="B14" s="206" t="s">
        <v>157</v>
      </c>
    </row>
    <row r="15" spans="1:3">
      <c r="A15" s="210">
        <v>8</v>
      </c>
      <c r="B15" s="206" t="s">
        <v>160</v>
      </c>
    </row>
    <row r="16" spans="1:3">
      <c r="A16" s="210">
        <v>9</v>
      </c>
      <c r="B16" s="206" t="s">
        <v>74</v>
      </c>
    </row>
    <row r="17" spans="1:2">
      <c r="A17" s="212" t="s">
        <v>366</v>
      </c>
      <c r="B17" s="206" t="s">
        <v>346</v>
      </c>
    </row>
    <row r="18" spans="1:2">
      <c r="A18" s="521">
        <v>9.1999999999999993</v>
      </c>
      <c r="B18" s="522" t="s">
        <v>969</v>
      </c>
    </row>
    <row r="19" spans="1:2">
      <c r="A19" s="521">
        <v>9.3000000000000007</v>
      </c>
      <c r="B19" s="522" t="s">
        <v>970</v>
      </c>
    </row>
    <row r="20" spans="1:2">
      <c r="A20" s="210">
        <v>10</v>
      </c>
      <c r="B20" s="206" t="s">
        <v>161</v>
      </c>
    </row>
    <row r="21" spans="1:2">
      <c r="A21" s="210">
        <v>11</v>
      </c>
      <c r="B21" s="211" t="s">
        <v>144</v>
      </c>
    </row>
    <row r="22" spans="1:2">
      <c r="A22" s="210">
        <v>12</v>
      </c>
      <c r="B22" s="211" t="s">
        <v>141</v>
      </c>
    </row>
    <row r="23" spans="1:2">
      <c r="A23" s="210">
        <v>13</v>
      </c>
      <c r="B23" s="213" t="s">
        <v>285</v>
      </c>
    </row>
    <row r="24" spans="1:2">
      <c r="A24" s="210">
        <v>14</v>
      </c>
      <c r="B24" s="206" t="s">
        <v>339</v>
      </c>
    </row>
    <row r="25" spans="1:2">
      <c r="A25" s="210">
        <v>15</v>
      </c>
      <c r="B25" s="206" t="s">
        <v>73</v>
      </c>
    </row>
    <row r="26" spans="1:2">
      <c r="A26" s="210">
        <v>15.1</v>
      </c>
      <c r="B26" s="206" t="s">
        <v>375</v>
      </c>
    </row>
    <row r="27" spans="1:2">
      <c r="A27" s="582">
        <v>15.2</v>
      </c>
      <c r="B27" s="522" t="s">
        <v>980</v>
      </c>
    </row>
    <row r="28" spans="1:2">
      <c r="A28" s="210">
        <v>16</v>
      </c>
      <c r="B28" s="206" t="s">
        <v>427</v>
      </c>
    </row>
    <row r="29" spans="1:2">
      <c r="A29" s="210">
        <v>17</v>
      </c>
      <c r="B29" s="206" t="s">
        <v>651</v>
      </c>
    </row>
    <row r="30" spans="1:2">
      <c r="A30" s="210">
        <v>18</v>
      </c>
      <c r="B30" s="206" t="s">
        <v>911</v>
      </c>
    </row>
    <row r="31" spans="1:2">
      <c r="A31" s="210">
        <v>19</v>
      </c>
      <c r="B31" s="206" t="s">
        <v>912</v>
      </c>
    </row>
    <row r="32" spans="1:2">
      <c r="A32" s="210">
        <v>20</v>
      </c>
      <c r="B32" s="206" t="s">
        <v>913</v>
      </c>
    </row>
    <row r="33" spans="1:2">
      <c r="A33" s="210">
        <v>21</v>
      </c>
      <c r="B33" s="206" t="s">
        <v>520</v>
      </c>
    </row>
    <row r="34" spans="1:2">
      <c r="A34" s="210">
        <v>22</v>
      </c>
      <c r="B34" s="206" t="s">
        <v>914</v>
      </c>
    </row>
    <row r="35" spans="1:2" ht="26.4">
      <c r="A35" s="210">
        <v>23</v>
      </c>
      <c r="B35" s="484" t="s">
        <v>910</v>
      </c>
    </row>
    <row r="36" spans="1:2">
      <c r="A36" s="210">
        <v>24</v>
      </c>
      <c r="B36" s="206" t="s">
        <v>915</v>
      </c>
    </row>
    <row r="37" spans="1:2">
      <c r="A37" s="210">
        <v>25</v>
      </c>
      <c r="B37" s="206" t="s">
        <v>916</v>
      </c>
    </row>
    <row r="38" spans="1:2">
      <c r="A38" s="210">
        <v>26</v>
      </c>
      <c r="B38" s="206" t="s">
        <v>696</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A8DEE96C-B49B-4549-BFDE-257B84691501}"/>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C168CFC8-90EE-4ED4-8BE5-32145822CF0E}"/>
    <hyperlink ref="B27" location="'15.2. CVA'!A1" display="საკრედიტო გადაფასების კორექტირება" xr:uid="{205916ED-D364-4D2E-AA95-A6DB691A897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F56"/>
  <sheetViews>
    <sheetView zoomScaleNormal="10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9.5546875" style="1" bestFit="1" customWidth="1"/>
    <col min="2" max="2" width="132.44140625" style="1" customWidth="1"/>
    <col min="3" max="3" width="18.44140625" style="1" customWidth="1"/>
  </cols>
  <sheetData>
    <row r="1" spans="1:6">
      <c r="A1" s="13" t="s">
        <v>97</v>
      </c>
      <c r="B1" s="12" t="str">
        <f>Info!C2</f>
        <v>სს ტერაბანკი</v>
      </c>
      <c r="D1" s="1"/>
      <c r="E1" s="1"/>
      <c r="F1" s="1"/>
    </row>
    <row r="2" spans="1:6" s="13" customFormat="1" ht="15.75" customHeight="1">
      <c r="A2" s="13" t="s">
        <v>98</v>
      </c>
      <c r="B2" s="243">
        <f>'1. key ratios'!B2</f>
        <v>46022</v>
      </c>
    </row>
    <row r="3" spans="1:6" s="13" customFormat="1" ht="15.75" customHeight="1"/>
    <row r="4" spans="1:6" ht="15" thickBot="1">
      <c r="A4" s="1" t="s">
        <v>246</v>
      </c>
      <c r="B4" s="22" t="s">
        <v>74</v>
      </c>
    </row>
    <row r="5" spans="1:6">
      <c r="A5" s="64" t="s">
        <v>25</v>
      </c>
      <c r="B5" s="65"/>
      <c r="C5" s="66" t="s">
        <v>26</v>
      </c>
    </row>
    <row r="6" spans="1:6">
      <c r="A6" s="67">
        <v>1</v>
      </c>
      <c r="B6" s="41" t="s">
        <v>27</v>
      </c>
      <c r="C6" s="137">
        <v>310115845</v>
      </c>
    </row>
    <row r="7" spans="1:6">
      <c r="A7" s="67">
        <v>2</v>
      </c>
      <c r="B7" s="38" t="s">
        <v>28</v>
      </c>
      <c r="C7" s="494">
        <v>128022000</v>
      </c>
    </row>
    <row r="8" spans="1:6">
      <c r="A8" s="67">
        <v>3</v>
      </c>
      <c r="B8" s="33" t="s">
        <v>29</v>
      </c>
      <c r="C8" s="494">
        <v>0</v>
      </c>
    </row>
    <row r="9" spans="1:6">
      <c r="A9" s="67">
        <v>4</v>
      </c>
      <c r="B9" s="33" t="s">
        <v>30</v>
      </c>
      <c r="C9" s="494">
        <v>0</v>
      </c>
    </row>
    <row r="10" spans="1:6">
      <c r="A10" s="67">
        <v>5</v>
      </c>
      <c r="B10" s="33" t="s">
        <v>31</v>
      </c>
      <c r="C10" s="494">
        <v>0</v>
      </c>
    </row>
    <row r="11" spans="1:6">
      <c r="A11" s="67">
        <v>6</v>
      </c>
      <c r="B11" s="39" t="s">
        <v>32</v>
      </c>
      <c r="C11" s="494">
        <v>182093845</v>
      </c>
    </row>
    <row r="12" spans="1:6" s="2" customFormat="1">
      <c r="A12" s="67">
        <v>7</v>
      </c>
      <c r="B12" s="41" t="s">
        <v>33</v>
      </c>
      <c r="C12" s="137">
        <v>37793587.241443649</v>
      </c>
    </row>
    <row r="13" spans="1:6" s="2" customFormat="1">
      <c r="A13" s="67">
        <v>8</v>
      </c>
      <c r="B13" s="40" t="s">
        <v>34</v>
      </c>
      <c r="C13" s="494">
        <v>0</v>
      </c>
    </row>
    <row r="14" spans="1:6" s="2" customFormat="1" ht="27.6">
      <c r="A14" s="67">
        <v>9</v>
      </c>
      <c r="B14" s="34" t="s">
        <v>35</v>
      </c>
      <c r="C14" s="494">
        <v>0</v>
      </c>
    </row>
    <row r="15" spans="1:6" s="2" customFormat="1">
      <c r="A15" s="67">
        <v>10</v>
      </c>
      <c r="B15" s="35" t="s">
        <v>36</v>
      </c>
      <c r="C15" s="494">
        <v>37061004</v>
      </c>
    </row>
    <row r="16" spans="1:6" s="2" customFormat="1">
      <c r="A16" s="67">
        <v>11</v>
      </c>
      <c r="B16" s="36" t="s">
        <v>37</v>
      </c>
      <c r="C16" s="494">
        <v>0</v>
      </c>
    </row>
    <row r="17" spans="1:3" s="2" customFormat="1">
      <c r="A17" s="67">
        <v>12</v>
      </c>
      <c r="B17" s="35" t="s">
        <v>38</v>
      </c>
      <c r="C17" s="494">
        <v>0</v>
      </c>
    </row>
    <row r="18" spans="1:3" s="2" customFormat="1">
      <c r="A18" s="67">
        <v>13</v>
      </c>
      <c r="B18" s="35" t="s">
        <v>39</v>
      </c>
      <c r="C18" s="494">
        <v>0</v>
      </c>
    </row>
    <row r="19" spans="1:3" s="2" customFormat="1">
      <c r="A19" s="67">
        <v>14</v>
      </c>
      <c r="B19" s="35" t="s">
        <v>40</v>
      </c>
      <c r="C19" s="494">
        <v>0</v>
      </c>
    </row>
    <row r="20" spans="1:3" s="2" customFormat="1" ht="27.6">
      <c r="A20" s="67">
        <v>15</v>
      </c>
      <c r="B20" s="35" t="s">
        <v>41</v>
      </c>
      <c r="C20" s="494">
        <v>0</v>
      </c>
    </row>
    <row r="21" spans="1:3" s="2" customFormat="1" ht="27.6">
      <c r="A21" s="67">
        <v>16</v>
      </c>
      <c r="B21" s="34" t="s">
        <v>42</v>
      </c>
      <c r="C21" s="494">
        <v>0</v>
      </c>
    </row>
    <row r="22" spans="1:3" s="2" customFormat="1">
      <c r="A22" s="67">
        <v>17</v>
      </c>
      <c r="B22" s="68" t="s">
        <v>43</v>
      </c>
      <c r="C22" s="494">
        <v>0</v>
      </c>
    </row>
    <row r="23" spans="1:3" s="2" customFormat="1">
      <c r="A23" s="67">
        <v>18</v>
      </c>
      <c r="B23" s="506" t="s">
        <v>699</v>
      </c>
      <c r="C23" s="137">
        <v>732583.2414436501</v>
      </c>
    </row>
    <row r="24" spans="1:3" s="2" customFormat="1" ht="27.6">
      <c r="A24" s="67">
        <v>19</v>
      </c>
      <c r="B24" s="34" t="s">
        <v>44</v>
      </c>
      <c r="C24" s="494">
        <v>0</v>
      </c>
    </row>
    <row r="25" spans="1:3" s="2" customFormat="1" ht="27.6">
      <c r="A25" s="67">
        <v>20</v>
      </c>
      <c r="B25" s="34" t="s">
        <v>45</v>
      </c>
      <c r="C25" s="494">
        <v>0</v>
      </c>
    </row>
    <row r="26" spans="1:3" s="2" customFormat="1" ht="27.6">
      <c r="A26" s="67">
        <v>21</v>
      </c>
      <c r="B26" s="36" t="s">
        <v>46</v>
      </c>
      <c r="C26" s="494">
        <v>0</v>
      </c>
    </row>
    <row r="27" spans="1:3" s="2" customFormat="1">
      <c r="A27" s="67">
        <v>22</v>
      </c>
      <c r="B27" s="36" t="s">
        <v>47</v>
      </c>
      <c r="C27" s="494">
        <v>0</v>
      </c>
    </row>
    <row r="28" spans="1:3" s="2" customFormat="1" ht="27.6">
      <c r="A28" s="67">
        <v>23</v>
      </c>
      <c r="B28" s="36" t="s">
        <v>48</v>
      </c>
      <c r="C28" s="494">
        <v>0</v>
      </c>
    </row>
    <row r="29" spans="1:3" s="2" customFormat="1">
      <c r="A29" s="67">
        <v>24</v>
      </c>
      <c r="B29" s="42" t="s">
        <v>22</v>
      </c>
      <c r="C29" s="137">
        <v>272322257.75855637</v>
      </c>
    </row>
    <row r="30" spans="1:3" s="2" customFormat="1">
      <c r="A30" s="69"/>
      <c r="B30" s="37"/>
      <c r="C30" s="494">
        <v>0</v>
      </c>
    </row>
    <row r="31" spans="1:3" s="2" customFormat="1">
      <c r="A31" s="69">
        <v>25</v>
      </c>
      <c r="B31" s="42" t="s">
        <v>49</v>
      </c>
      <c r="C31" s="137">
        <v>35036300</v>
      </c>
    </row>
    <row r="32" spans="1:3" s="2" customFormat="1">
      <c r="A32" s="69">
        <v>26</v>
      </c>
      <c r="B32" s="33" t="s">
        <v>50</v>
      </c>
      <c r="C32" s="494">
        <v>35036300</v>
      </c>
    </row>
    <row r="33" spans="1:3" s="2" customFormat="1">
      <c r="A33" s="69">
        <v>27</v>
      </c>
      <c r="B33" s="88" t="s">
        <v>51</v>
      </c>
      <c r="C33" s="494">
        <v>0</v>
      </c>
    </row>
    <row r="34" spans="1:3" s="2" customFormat="1">
      <c r="A34" s="69">
        <v>28</v>
      </c>
      <c r="B34" s="88" t="s">
        <v>52</v>
      </c>
      <c r="C34" s="494">
        <v>35036300</v>
      </c>
    </row>
    <row r="35" spans="1:3" s="2" customFormat="1">
      <c r="A35" s="69">
        <v>29</v>
      </c>
      <c r="B35" s="33" t="s">
        <v>53</v>
      </c>
      <c r="C35" s="494">
        <v>0</v>
      </c>
    </row>
    <row r="36" spans="1:3" s="2" customFormat="1">
      <c r="A36" s="69">
        <v>30</v>
      </c>
      <c r="B36" s="42" t="s">
        <v>54</v>
      </c>
      <c r="C36" s="137">
        <v>0</v>
      </c>
    </row>
    <row r="37" spans="1:3" s="2" customFormat="1">
      <c r="A37" s="69">
        <v>31</v>
      </c>
      <c r="B37" s="34" t="s">
        <v>55</v>
      </c>
      <c r="C37" s="494">
        <v>0</v>
      </c>
    </row>
    <row r="38" spans="1:3" s="2" customFormat="1">
      <c r="A38" s="69">
        <v>32</v>
      </c>
      <c r="B38" s="35" t="s">
        <v>56</v>
      </c>
      <c r="C38" s="494">
        <v>0</v>
      </c>
    </row>
    <row r="39" spans="1:3" s="2" customFormat="1" ht="27.6">
      <c r="A39" s="69">
        <v>33</v>
      </c>
      <c r="B39" s="34" t="s">
        <v>57</v>
      </c>
      <c r="C39" s="494">
        <v>0</v>
      </c>
    </row>
    <row r="40" spans="1:3" s="2" customFormat="1" ht="27.6">
      <c r="A40" s="69">
        <v>34</v>
      </c>
      <c r="B40" s="34" t="s">
        <v>45</v>
      </c>
      <c r="C40" s="494">
        <v>0</v>
      </c>
    </row>
    <row r="41" spans="1:3" s="2" customFormat="1" ht="27.6">
      <c r="A41" s="69">
        <v>35</v>
      </c>
      <c r="B41" s="36" t="s">
        <v>58</v>
      </c>
      <c r="C41" s="494">
        <v>0</v>
      </c>
    </row>
    <row r="42" spans="1:3" s="2" customFormat="1">
      <c r="A42" s="69">
        <v>36</v>
      </c>
      <c r="B42" s="42" t="s">
        <v>23</v>
      </c>
      <c r="C42" s="137">
        <v>35036300</v>
      </c>
    </row>
    <row r="43" spans="1:3" s="2" customFormat="1">
      <c r="A43" s="69"/>
      <c r="B43" s="37"/>
      <c r="C43" s="494">
        <v>0</v>
      </c>
    </row>
    <row r="44" spans="1:3" s="2" customFormat="1">
      <c r="A44" s="69">
        <v>37</v>
      </c>
      <c r="B44" s="43" t="s">
        <v>59</v>
      </c>
      <c r="C44" s="137">
        <v>71294867.650000006</v>
      </c>
    </row>
    <row r="45" spans="1:3" s="2" customFormat="1">
      <c r="A45" s="69">
        <v>38</v>
      </c>
      <c r="B45" s="33" t="s">
        <v>60</v>
      </c>
      <c r="C45" s="494">
        <v>71294867.650000006</v>
      </c>
    </row>
    <row r="46" spans="1:3" s="2" customFormat="1">
      <c r="A46" s="69">
        <v>39</v>
      </c>
      <c r="B46" s="33" t="s">
        <v>61</v>
      </c>
      <c r="C46" s="494">
        <v>0</v>
      </c>
    </row>
    <row r="47" spans="1:3" s="2" customFormat="1">
      <c r="A47" s="69">
        <v>40</v>
      </c>
      <c r="B47" s="507" t="s">
        <v>698</v>
      </c>
      <c r="C47" s="137">
        <v>0</v>
      </c>
    </row>
    <row r="48" spans="1:3" s="2" customFormat="1">
      <c r="A48" s="69">
        <v>41</v>
      </c>
      <c r="B48" s="43" t="s">
        <v>62</v>
      </c>
      <c r="C48" s="137">
        <v>0</v>
      </c>
    </row>
    <row r="49" spans="1:3" s="2" customFormat="1">
      <c r="A49" s="69">
        <v>42</v>
      </c>
      <c r="B49" s="34" t="s">
        <v>63</v>
      </c>
      <c r="C49" s="494">
        <v>0</v>
      </c>
    </row>
    <row r="50" spans="1:3" s="2" customFormat="1">
      <c r="A50" s="69">
        <v>43</v>
      </c>
      <c r="B50" s="35" t="s">
        <v>64</v>
      </c>
      <c r="C50" s="494">
        <v>0</v>
      </c>
    </row>
    <row r="51" spans="1:3" s="2" customFormat="1" ht="27.6">
      <c r="A51" s="69">
        <v>44</v>
      </c>
      <c r="B51" s="34" t="s">
        <v>65</v>
      </c>
      <c r="C51" s="494">
        <v>0</v>
      </c>
    </row>
    <row r="52" spans="1:3" s="2" customFormat="1" ht="27.6">
      <c r="A52" s="69">
        <v>45</v>
      </c>
      <c r="B52" s="34" t="s">
        <v>45</v>
      </c>
      <c r="C52" s="494">
        <v>0</v>
      </c>
    </row>
    <row r="53" spans="1:3" s="2" customFormat="1" ht="15" thickBot="1">
      <c r="A53" s="69">
        <v>46</v>
      </c>
      <c r="B53" s="70" t="s">
        <v>24</v>
      </c>
      <c r="C53" s="137">
        <v>71294867.650000006</v>
      </c>
    </row>
    <row r="56" spans="1:3">
      <c r="B56" s="1" t="s">
        <v>130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2" tint="-9.9978637043366805E-2"/>
  </sheetPr>
  <dimension ref="A1:D23"/>
  <sheetViews>
    <sheetView workbookViewId="0"/>
  </sheetViews>
  <sheetFormatPr defaultColWidth="9.109375" defaultRowHeight="13.8"/>
  <cols>
    <col min="1" max="1" width="10.88671875" style="1" bestFit="1" customWidth="1"/>
    <col min="2" max="2" width="59" style="1" customWidth="1"/>
    <col min="3" max="3" width="16.6640625" style="1" bestFit="1" customWidth="1"/>
    <col min="4" max="4" width="22.109375" style="1" customWidth="1"/>
    <col min="5" max="16384" width="9.109375" style="1"/>
  </cols>
  <sheetData>
    <row r="1" spans="1:4">
      <c r="A1" s="13" t="s">
        <v>97</v>
      </c>
      <c r="B1" s="12" t="str">
        <f>Info!C2</f>
        <v>სს ტერაბანკი</v>
      </c>
    </row>
    <row r="2" spans="1:4" s="13" customFormat="1" ht="15.75" customHeight="1">
      <c r="A2" s="13" t="s">
        <v>98</v>
      </c>
      <c r="B2" s="243">
        <f>'1. key ratios'!B2</f>
        <v>46022</v>
      </c>
    </row>
    <row r="3" spans="1:4" s="13" customFormat="1" ht="15.75" customHeight="1"/>
    <row r="4" spans="1:4" ht="14.4" thickBot="1">
      <c r="A4" s="1" t="s">
        <v>345</v>
      </c>
      <c r="B4" s="196" t="s">
        <v>346</v>
      </c>
    </row>
    <row r="5" spans="1:4" s="29" customFormat="1">
      <c r="A5" s="664" t="s">
        <v>347</v>
      </c>
      <c r="B5" s="665"/>
      <c r="C5" s="186" t="s">
        <v>348</v>
      </c>
      <c r="D5" s="187" t="s">
        <v>349</v>
      </c>
    </row>
    <row r="6" spans="1:4" s="197" customFormat="1">
      <c r="A6" s="188">
        <v>1</v>
      </c>
      <c r="B6" s="189" t="s">
        <v>350</v>
      </c>
      <c r="C6" s="189"/>
      <c r="D6" s="190"/>
    </row>
    <row r="7" spans="1:4" s="197" customFormat="1">
      <c r="A7" s="191" t="s">
        <v>351</v>
      </c>
      <c r="B7" s="192" t="s">
        <v>352</v>
      </c>
      <c r="C7" s="216">
        <v>4.4999999999999998E-2</v>
      </c>
      <c r="D7" s="214">
        <v>79381546.757224441</v>
      </c>
    </row>
    <row r="8" spans="1:4" s="197" customFormat="1">
      <c r="A8" s="191" t="s">
        <v>353</v>
      </c>
      <c r="B8" s="192" t="s">
        <v>354</v>
      </c>
      <c r="C8" s="216">
        <v>0.06</v>
      </c>
      <c r="D8" s="214">
        <v>105842062.34296592</v>
      </c>
    </row>
    <row r="9" spans="1:4" s="197" customFormat="1">
      <c r="A9" s="191" t="s">
        <v>355</v>
      </c>
      <c r="B9" s="192" t="s">
        <v>356</v>
      </c>
      <c r="C9" s="216">
        <v>0.08</v>
      </c>
      <c r="D9" s="214">
        <v>141122749.79062122</v>
      </c>
    </row>
    <row r="10" spans="1:4" s="197" customFormat="1">
      <c r="A10" s="188" t="s">
        <v>357</v>
      </c>
      <c r="B10" s="189" t="s">
        <v>358</v>
      </c>
      <c r="C10" s="189"/>
      <c r="D10" s="190"/>
    </row>
    <row r="11" spans="1:4" s="198" customFormat="1">
      <c r="A11" s="193" t="s">
        <v>359</v>
      </c>
      <c r="B11" s="194" t="s">
        <v>411</v>
      </c>
      <c r="C11" s="216">
        <v>2.5000000000000001E-2</v>
      </c>
      <c r="D11" s="214">
        <v>44100859.309569135</v>
      </c>
    </row>
    <row r="12" spans="1:4" s="198" customFormat="1">
      <c r="A12" s="193" t="s">
        <v>360</v>
      </c>
      <c r="B12" s="194" t="s">
        <v>361</v>
      </c>
      <c r="C12" s="216">
        <v>5.0000000000000001E-3</v>
      </c>
      <c r="D12" s="214">
        <v>8820171.8619138263</v>
      </c>
    </row>
    <row r="13" spans="1:4" s="198" customFormat="1">
      <c r="A13" s="193" t="s">
        <v>362</v>
      </c>
      <c r="B13" s="194" t="s">
        <v>363</v>
      </c>
      <c r="C13" s="216">
        <v>0</v>
      </c>
      <c r="D13" s="214">
        <v>0</v>
      </c>
    </row>
    <row r="14" spans="1:4" s="197" customFormat="1">
      <c r="A14" s="188" t="s">
        <v>364</v>
      </c>
      <c r="B14" s="189" t="s">
        <v>409</v>
      </c>
      <c r="C14" s="189"/>
      <c r="D14" s="190"/>
    </row>
    <row r="15" spans="1:4" s="197" customFormat="1">
      <c r="A15" s="207" t="s">
        <v>367</v>
      </c>
      <c r="B15" s="194" t="s">
        <v>410</v>
      </c>
      <c r="C15" s="216">
        <v>5.8530409844721291E-2</v>
      </c>
      <c r="D15" s="214">
        <v>103249654.79573895</v>
      </c>
    </row>
    <row r="16" spans="1:4" s="197" customFormat="1">
      <c r="A16" s="207" t="s">
        <v>368</v>
      </c>
      <c r="B16" s="194" t="s">
        <v>370</v>
      </c>
      <c r="C16" s="216">
        <v>6.7492816873736289E-2</v>
      </c>
      <c r="D16" s="214">
        <v>119059648.85420631</v>
      </c>
    </row>
    <row r="17" spans="1:4" s="197" customFormat="1">
      <c r="A17" s="207" t="s">
        <v>369</v>
      </c>
      <c r="B17" s="194" t="s">
        <v>407</v>
      </c>
      <c r="C17" s="216">
        <v>7.9285457701387604E-2</v>
      </c>
      <c r="D17" s="214">
        <v>139862272.61534756</v>
      </c>
    </row>
    <row r="18" spans="1:4" s="29" customFormat="1">
      <c r="A18" s="666" t="s">
        <v>408</v>
      </c>
      <c r="B18" s="667"/>
      <c r="C18" s="218" t="s">
        <v>348</v>
      </c>
      <c r="D18" s="215" t="s">
        <v>349</v>
      </c>
    </row>
    <row r="19" spans="1:4" s="197" customFormat="1">
      <c r="A19" s="195">
        <v>4</v>
      </c>
      <c r="B19" s="194" t="s">
        <v>22</v>
      </c>
      <c r="C19" s="217">
        <v>0.13353040984472131</v>
      </c>
      <c r="D19" s="214">
        <v>235552232.72444639</v>
      </c>
    </row>
    <row r="20" spans="1:4" s="197" customFormat="1">
      <c r="A20" s="195">
        <v>5</v>
      </c>
      <c r="B20" s="194" t="s">
        <v>75</v>
      </c>
      <c r="C20" s="217">
        <v>0.15749281687373629</v>
      </c>
      <c r="D20" s="214">
        <v>277822742.3686552</v>
      </c>
    </row>
    <row r="21" spans="1:4" s="197" customFormat="1" ht="14.4" thickBot="1">
      <c r="A21" s="199" t="s">
        <v>365</v>
      </c>
      <c r="B21" s="200" t="s">
        <v>74</v>
      </c>
      <c r="C21" s="217">
        <v>0.1892854577013876</v>
      </c>
      <c r="D21" s="214">
        <v>333906053.57745177</v>
      </c>
    </row>
    <row r="23" spans="1:4" ht="69">
      <c r="B23" s="17" t="s">
        <v>412</v>
      </c>
    </row>
  </sheetData>
  <mergeCells count="2">
    <mergeCell ref="A5:B5"/>
    <mergeCell ref="A18:B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89CCF-737A-4900-BBE8-221441B0B3A1}">
  <sheetPr codeName="Sheet31">
    <tabColor theme="2" tint="-9.9978637043366805E-2"/>
  </sheetPr>
  <dimension ref="A1:E27"/>
  <sheetViews>
    <sheetView workbookViewId="0"/>
  </sheetViews>
  <sheetFormatPr defaultRowHeight="14.4"/>
  <cols>
    <col min="1" max="1" width="107.109375" bestFit="1" customWidth="1"/>
    <col min="2" max="2" width="50.88671875" bestFit="1" customWidth="1"/>
    <col min="3" max="3" width="28.109375" bestFit="1" customWidth="1"/>
    <col min="4" max="4" width="28.33203125" customWidth="1"/>
    <col min="5" max="7" width="28.109375" customWidth="1"/>
  </cols>
  <sheetData>
    <row r="1" spans="1:2">
      <c r="A1" s="523" t="s">
        <v>97</v>
      </c>
      <c r="B1" s="12" t="str">
        <f>Info!C2</f>
        <v>სს ტერაბანკი</v>
      </c>
    </row>
    <row r="2" spans="1:2">
      <c r="A2" s="523" t="s">
        <v>98</v>
      </c>
      <c r="B2" s="243">
        <f>'1. key ratios'!B2</f>
        <v>46022</v>
      </c>
    </row>
    <row r="3" spans="1:2">
      <c r="A3" s="524" t="s">
        <v>934</v>
      </c>
      <c r="B3" s="525" t="s">
        <v>935</v>
      </c>
    </row>
    <row r="4" spans="1:2" ht="15" thickBot="1"/>
    <row r="5" spans="1:2">
      <c r="A5" s="526"/>
      <c r="B5" s="527" t="s">
        <v>936</v>
      </c>
    </row>
    <row r="6" spans="1:2">
      <c r="A6" s="528" t="s">
        <v>937</v>
      </c>
      <c r="B6" s="529">
        <f>SUM(B7,B11)</f>
        <v>378653425.40855634</v>
      </c>
    </row>
    <row r="7" spans="1:2" ht="15.6">
      <c r="A7" s="528" t="s">
        <v>938</v>
      </c>
      <c r="B7" s="529">
        <f>SUM(B8:B10)</f>
        <v>378653425.40855634</v>
      </c>
    </row>
    <row r="8" spans="1:2">
      <c r="A8" s="530" t="s">
        <v>939</v>
      </c>
      <c r="B8" s="531">
        <v>272322257.75855637</v>
      </c>
    </row>
    <row r="9" spans="1:2">
      <c r="A9" s="530" t="s">
        <v>940</v>
      </c>
      <c r="B9" s="531">
        <v>35036300</v>
      </c>
    </row>
    <row r="10" spans="1:2">
      <c r="A10" s="530" t="s">
        <v>941</v>
      </c>
      <c r="B10" s="531">
        <v>71294867.650000006</v>
      </c>
    </row>
    <row r="11" spans="1:2">
      <c r="A11" s="528" t="s">
        <v>942</v>
      </c>
      <c r="B11" s="529">
        <f>SUM(B12:B13)</f>
        <v>0</v>
      </c>
    </row>
    <row r="12" spans="1:2" ht="15.6">
      <c r="A12" s="530" t="s">
        <v>943</v>
      </c>
      <c r="B12" s="531">
        <v>0</v>
      </c>
    </row>
    <row r="13" spans="1:2" ht="15.6">
      <c r="A13" s="530" t="s">
        <v>944</v>
      </c>
      <c r="B13" s="531">
        <v>0</v>
      </c>
    </row>
    <row r="14" spans="1:2">
      <c r="A14" s="528" t="s">
        <v>945</v>
      </c>
      <c r="B14" s="529">
        <f>SUM(B15:B16)</f>
        <v>378653425.40855634</v>
      </c>
    </row>
    <row r="15" spans="1:2">
      <c r="A15" s="532" t="s">
        <v>946</v>
      </c>
      <c r="B15" s="531">
        <v>0</v>
      </c>
    </row>
    <row r="16" spans="1:2">
      <c r="A16" s="532" t="s">
        <v>74</v>
      </c>
      <c r="B16" s="531">
        <v>378653425.40855634</v>
      </c>
    </row>
    <row r="17" spans="1:5">
      <c r="A17" s="528" t="s">
        <v>947</v>
      </c>
      <c r="B17" s="529"/>
    </row>
    <row r="18" spans="1:5">
      <c r="A18" s="532" t="s">
        <v>948</v>
      </c>
      <c r="B18" s="531">
        <v>1764034372.3827653</v>
      </c>
    </row>
    <row r="19" spans="1:5">
      <c r="A19" s="532" t="s">
        <v>949</v>
      </c>
      <c r="B19" s="531">
        <v>0</v>
      </c>
    </row>
    <row r="20" spans="1:5">
      <c r="A20" s="528" t="s">
        <v>950</v>
      </c>
      <c r="B20" s="529"/>
    </row>
    <row r="21" spans="1:5">
      <c r="A21" s="533" t="s">
        <v>951</v>
      </c>
      <c r="B21" s="534">
        <f>IFERROR(B6/B18,0)</f>
        <v>0.2146519542570427</v>
      </c>
    </row>
    <row r="22" spans="1:5">
      <c r="A22" s="533" t="s">
        <v>952</v>
      </c>
      <c r="B22" s="534">
        <f>IFERROR(B6/B19,0)</f>
        <v>0</v>
      </c>
    </row>
    <row r="23" spans="1:5" ht="15" thickBot="1">
      <c r="A23" s="535" t="s">
        <v>953</v>
      </c>
      <c r="B23" s="536">
        <f>IFERROR(B6/B14,0)</f>
        <v>1</v>
      </c>
    </row>
    <row r="24" spans="1:5" ht="16.5" customHeight="1">
      <c r="A24" s="537" t="s">
        <v>954</v>
      </c>
      <c r="B24" s="538"/>
      <c r="C24" s="538"/>
      <c r="D24" s="538"/>
      <c r="E24" s="538"/>
    </row>
    <row r="25" spans="1:5" ht="25.5" customHeight="1">
      <c r="A25" s="537" t="s">
        <v>955</v>
      </c>
    </row>
    <row r="26" spans="1:5" ht="57" customHeight="1">
      <c r="A26" s="537" t="s">
        <v>956</v>
      </c>
    </row>
    <row r="27" spans="1:5">
      <c r="A27" s="53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E6BD4-9149-4DB2-A5F6-A9857B5FD373}">
  <sheetPr codeName="Sheet32">
    <tabColor theme="2" tint="-9.9978637043366805E-2"/>
  </sheetPr>
  <dimension ref="A1:F20"/>
  <sheetViews>
    <sheetView workbookViewId="0"/>
  </sheetViews>
  <sheetFormatPr defaultColWidth="9.109375" defaultRowHeight="14.4"/>
  <cols>
    <col min="1" max="1" width="82" style="542" customWidth="1"/>
    <col min="2" max="2" width="28.109375" style="542" bestFit="1" customWidth="1"/>
    <col min="3" max="3" width="28.33203125" style="542" customWidth="1"/>
    <col min="4" max="6" width="28.109375" style="542" customWidth="1"/>
    <col min="7" max="16384" width="9.109375" style="542"/>
  </cols>
  <sheetData>
    <row r="1" spans="1:6">
      <c r="A1" s="540" t="s">
        <v>97</v>
      </c>
      <c r="B1" s="12" t="str">
        <f>Info!C2</f>
        <v>სს ტერაბანკი</v>
      </c>
      <c r="C1" s="541"/>
    </row>
    <row r="2" spans="1:6">
      <c r="A2" s="540" t="s">
        <v>98</v>
      </c>
      <c r="B2" s="243">
        <f>'1. key ratios'!B2</f>
        <v>46022</v>
      </c>
      <c r="C2" s="541"/>
    </row>
    <row r="3" spans="1:6">
      <c r="A3" s="543" t="s">
        <v>957</v>
      </c>
      <c r="B3" s="544" t="s">
        <v>935</v>
      </c>
      <c r="C3" s="541"/>
    </row>
    <row r="5" spans="1:6">
      <c r="A5" s="539"/>
    </row>
    <row r="6" spans="1:6" ht="15" thickBot="1">
      <c r="A6" s="545"/>
      <c r="B6" s="545"/>
      <c r="C6" s="545"/>
      <c r="D6" s="545"/>
      <c r="E6" s="545"/>
      <c r="F6" s="545"/>
    </row>
    <row r="7" spans="1:6">
      <c r="A7" s="668"/>
      <c r="B7" s="670" t="s">
        <v>958</v>
      </c>
      <c r="C7" s="670"/>
      <c r="D7" s="670"/>
      <c r="E7" s="670"/>
      <c r="F7" s="671" t="s">
        <v>959</v>
      </c>
    </row>
    <row r="8" spans="1:6" ht="27.6">
      <c r="A8" s="669"/>
      <c r="B8" s="546" t="s">
        <v>960</v>
      </c>
      <c r="C8" s="546" t="s">
        <v>961</v>
      </c>
      <c r="D8" s="546" t="s">
        <v>962</v>
      </c>
      <c r="E8" s="546" t="s">
        <v>963</v>
      </c>
      <c r="F8" s="672"/>
    </row>
    <row r="9" spans="1:6">
      <c r="A9" s="547" t="s">
        <v>964</v>
      </c>
      <c r="B9" s="548">
        <f>B13+B17</f>
        <v>0</v>
      </c>
      <c r="C9" s="548">
        <f t="shared" ref="C9:E9" si="0">C13+C17</f>
        <v>0</v>
      </c>
      <c r="D9" s="548">
        <f t="shared" si="0"/>
        <v>0</v>
      </c>
      <c r="E9" s="548">
        <f t="shared" si="0"/>
        <v>0</v>
      </c>
      <c r="F9" s="549">
        <f>F13+F17</f>
        <v>0</v>
      </c>
    </row>
    <row r="10" spans="1:6">
      <c r="A10" s="550" t="s">
        <v>965</v>
      </c>
      <c r="B10" s="551">
        <v>0</v>
      </c>
      <c r="C10" s="551">
        <v>0</v>
      </c>
      <c r="D10" s="551">
        <v>0</v>
      </c>
      <c r="E10" s="551">
        <v>0</v>
      </c>
      <c r="F10" s="549">
        <f>SUM(B10:E10)</f>
        <v>0</v>
      </c>
    </row>
    <row r="11" spans="1:6">
      <c r="A11" s="550" t="s">
        <v>966</v>
      </c>
      <c r="B11" s="551">
        <v>0</v>
      </c>
      <c r="C11" s="551">
        <v>0</v>
      </c>
      <c r="D11" s="551">
        <v>0</v>
      </c>
      <c r="E11" s="551">
        <v>0</v>
      </c>
      <c r="F11" s="549">
        <f t="shared" ref="F11:F12" si="1">SUM(B11:E11)</f>
        <v>0</v>
      </c>
    </row>
    <row r="12" spans="1:6">
      <c r="A12" s="552" t="s">
        <v>967</v>
      </c>
      <c r="B12" s="551">
        <v>0</v>
      </c>
      <c r="C12" s="551">
        <v>0</v>
      </c>
      <c r="D12" s="551">
        <v>0</v>
      </c>
      <c r="E12" s="551">
        <v>0</v>
      </c>
      <c r="F12" s="549">
        <f t="shared" si="1"/>
        <v>0</v>
      </c>
    </row>
    <row r="13" spans="1:6">
      <c r="A13" s="553" t="s">
        <v>968</v>
      </c>
      <c r="B13" s="554"/>
      <c r="C13" s="554"/>
      <c r="D13" s="554"/>
      <c r="E13" s="554"/>
      <c r="F13" s="549"/>
    </row>
    <row r="14" spans="1:6">
      <c r="A14" s="550" t="s">
        <v>965</v>
      </c>
      <c r="B14" s="555"/>
      <c r="C14" s="555"/>
      <c r="D14" s="555"/>
      <c r="E14" s="555"/>
      <c r="F14" s="556"/>
    </row>
    <row r="15" spans="1:6">
      <c r="A15" s="550" t="s">
        <v>966</v>
      </c>
      <c r="B15" s="555"/>
      <c r="C15" s="555"/>
      <c r="D15" s="555"/>
      <c r="E15" s="555"/>
      <c r="F15" s="556"/>
    </row>
    <row r="16" spans="1:6">
      <c r="A16" s="552" t="s">
        <v>967</v>
      </c>
      <c r="B16" s="555"/>
      <c r="C16" s="555"/>
      <c r="D16" s="555"/>
      <c r="E16" s="555"/>
      <c r="F16" s="556"/>
    </row>
    <row r="17" spans="1:6">
      <c r="A17" s="553" t="s">
        <v>942</v>
      </c>
      <c r="B17" s="554"/>
      <c r="C17" s="554"/>
      <c r="D17" s="554"/>
      <c r="E17" s="554"/>
      <c r="F17" s="556"/>
    </row>
    <row r="18" spans="1:6">
      <c r="A18" s="550" t="s">
        <v>965</v>
      </c>
      <c r="B18" s="555"/>
      <c r="C18" s="555"/>
      <c r="D18" s="555"/>
      <c r="E18" s="555"/>
      <c r="F18" s="556"/>
    </row>
    <row r="19" spans="1:6">
      <c r="A19" s="550" t="s">
        <v>966</v>
      </c>
      <c r="B19" s="555"/>
      <c r="C19" s="555"/>
      <c r="D19" s="555"/>
      <c r="E19" s="555"/>
      <c r="F19" s="556"/>
    </row>
    <row r="20" spans="1:6" ht="15" thickBot="1">
      <c r="A20" s="557" t="s">
        <v>967</v>
      </c>
      <c r="B20" s="558"/>
      <c r="C20" s="558"/>
      <c r="D20" s="558"/>
      <c r="E20" s="558"/>
      <c r="F20" s="559"/>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10.6640625" style="30" customWidth="1"/>
    <col min="2" max="2" width="91.88671875" style="30" customWidth="1"/>
    <col min="3" max="3" width="53.109375" style="30" customWidth="1"/>
    <col min="4" max="4" width="32.33203125" style="30" customWidth="1"/>
    <col min="5" max="5" width="9.44140625" customWidth="1"/>
  </cols>
  <sheetData>
    <row r="1" spans="1:6">
      <c r="A1" s="13" t="s">
        <v>97</v>
      </c>
      <c r="B1" s="14" t="str">
        <f>Info!C2</f>
        <v>სს ტერაბანკი</v>
      </c>
      <c r="E1" s="1"/>
      <c r="F1" s="1"/>
    </row>
    <row r="2" spans="1:6" s="13" customFormat="1" ht="15.75" customHeight="1">
      <c r="A2" s="13" t="s">
        <v>98</v>
      </c>
      <c r="B2" s="243">
        <f>'1. key ratios'!B2</f>
        <v>46022</v>
      </c>
    </row>
    <row r="3" spans="1:6" s="13" customFormat="1" ht="15.75" customHeight="1">
      <c r="A3" s="19"/>
    </row>
    <row r="4" spans="1:6" s="13" customFormat="1" ht="15.75" customHeight="1" thickBot="1">
      <c r="A4" s="13" t="s">
        <v>247</v>
      </c>
      <c r="B4" s="111" t="s">
        <v>161</v>
      </c>
      <c r="D4" s="113" t="s">
        <v>76</v>
      </c>
    </row>
    <row r="5" spans="1:6" ht="27.6">
      <c r="A5" s="76" t="s">
        <v>25</v>
      </c>
      <c r="B5" s="77" t="s">
        <v>133</v>
      </c>
      <c r="C5" s="78" t="s">
        <v>831</v>
      </c>
      <c r="D5" s="112" t="s">
        <v>162</v>
      </c>
    </row>
    <row r="6" spans="1:6">
      <c r="A6" s="333">
        <v>1</v>
      </c>
      <c r="B6" s="293" t="s">
        <v>816</v>
      </c>
      <c r="C6" s="356">
        <v>248574590.31999999</v>
      </c>
      <c r="D6" s="71"/>
      <c r="E6" s="4"/>
    </row>
    <row r="7" spans="1:6">
      <c r="A7" s="333">
        <v>1.1000000000000001</v>
      </c>
      <c r="B7" s="294" t="s">
        <v>85</v>
      </c>
      <c r="C7" s="356">
        <v>49440053.25</v>
      </c>
      <c r="D7" s="72"/>
      <c r="E7" s="4"/>
    </row>
    <row r="8" spans="1:6">
      <c r="A8" s="333">
        <v>1.2</v>
      </c>
      <c r="B8" s="294" t="s">
        <v>86</v>
      </c>
      <c r="C8" s="356">
        <v>160137457.72</v>
      </c>
      <c r="D8" s="72"/>
      <c r="E8" s="4"/>
    </row>
    <row r="9" spans="1:6">
      <c r="A9" s="333">
        <v>1.3</v>
      </c>
      <c r="B9" s="294" t="s">
        <v>87</v>
      </c>
      <c r="C9" s="356">
        <v>38997079.350000009</v>
      </c>
      <c r="D9" s="72"/>
      <c r="E9" s="4"/>
    </row>
    <row r="10" spans="1:6">
      <c r="A10" s="333">
        <v>2</v>
      </c>
      <c r="B10" s="295" t="s">
        <v>703</v>
      </c>
      <c r="C10" s="356">
        <v>0</v>
      </c>
      <c r="D10" s="72"/>
      <c r="E10" s="4"/>
    </row>
    <row r="11" spans="1:6">
      <c r="A11" s="333">
        <v>2.1</v>
      </c>
      <c r="B11" s="296" t="s">
        <v>704</v>
      </c>
      <c r="C11" s="356">
        <v>0</v>
      </c>
      <c r="D11" s="73"/>
      <c r="E11" s="5"/>
    </row>
    <row r="12" spans="1:6" ht="23.4" customHeight="1">
      <c r="A12" s="333">
        <v>3</v>
      </c>
      <c r="B12" s="297" t="s">
        <v>705</v>
      </c>
      <c r="C12" s="356">
        <v>0</v>
      </c>
      <c r="D12" s="73"/>
      <c r="E12" s="5"/>
    </row>
    <row r="13" spans="1:6" ht="23.1" customHeight="1">
      <c r="A13" s="333">
        <v>4</v>
      </c>
      <c r="B13" s="298" t="s">
        <v>706</v>
      </c>
      <c r="C13" s="356">
        <v>0</v>
      </c>
      <c r="D13" s="73"/>
      <c r="E13" s="5"/>
    </row>
    <row r="14" spans="1:6">
      <c r="A14" s="333">
        <v>5</v>
      </c>
      <c r="B14" s="298" t="s">
        <v>707</v>
      </c>
      <c r="C14" s="356">
        <v>0</v>
      </c>
      <c r="D14" s="73"/>
      <c r="E14" s="5"/>
    </row>
    <row r="15" spans="1:6">
      <c r="A15" s="333">
        <v>5.0999999999999996</v>
      </c>
      <c r="B15" s="299" t="s">
        <v>708</v>
      </c>
      <c r="C15" s="356">
        <v>0</v>
      </c>
      <c r="D15" s="73"/>
      <c r="E15" s="4"/>
    </row>
    <row r="16" spans="1:6">
      <c r="A16" s="333">
        <v>5.2</v>
      </c>
      <c r="B16" s="299" t="s">
        <v>543</v>
      </c>
      <c r="C16" s="356">
        <v>0</v>
      </c>
      <c r="D16" s="72"/>
      <c r="E16" s="4"/>
    </row>
    <row r="17" spans="1:5">
      <c r="A17" s="333">
        <v>5.3</v>
      </c>
      <c r="B17" s="299" t="s">
        <v>709</v>
      </c>
      <c r="C17" s="356">
        <v>0</v>
      </c>
      <c r="D17" s="72"/>
      <c r="E17" s="4"/>
    </row>
    <row r="18" spans="1:5">
      <c r="A18" s="333">
        <v>6</v>
      </c>
      <c r="B18" s="297" t="s">
        <v>710</v>
      </c>
      <c r="C18" s="356">
        <v>1831408147.8432388</v>
      </c>
      <c r="D18" s="72"/>
      <c r="E18" s="4"/>
    </row>
    <row r="19" spans="1:5">
      <c r="A19" s="333">
        <v>6.1</v>
      </c>
      <c r="B19" s="299" t="s">
        <v>543</v>
      </c>
      <c r="C19" s="356">
        <v>186460576.95780045</v>
      </c>
      <c r="D19" s="72"/>
      <c r="E19" s="4"/>
    </row>
    <row r="20" spans="1:5">
      <c r="A20" s="333">
        <v>6.2</v>
      </c>
      <c r="B20" s="299" t="s">
        <v>709</v>
      </c>
      <c r="C20" s="356">
        <v>1644947570.8854384</v>
      </c>
      <c r="D20" s="72"/>
      <c r="E20" s="4"/>
    </row>
    <row r="21" spans="1:5">
      <c r="A21" s="333">
        <v>7</v>
      </c>
      <c r="B21" s="300" t="s">
        <v>711</v>
      </c>
      <c r="C21" s="356">
        <v>5502538</v>
      </c>
      <c r="D21" s="72"/>
      <c r="E21" s="4"/>
    </row>
    <row r="22" spans="1:5">
      <c r="A22" s="333">
        <v>8</v>
      </c>
      <c r="B22" s="301" t="s">
        <v>712</v>
      </c>
      <c r="C22" s="356">
        <v>0</v>
      </c>
      <c r="D22" s="72"/>
      <c r="E22" s="4"/>
    </row>
    <row r="23" spans="1:5">
      <c r="A23" s="333">
        <v>9</v>
      </c>
      <c r="B23" s="298" t="s">
        <v>713</v>
      </c>
      <c r="C23" s="356">
        <v>66499542</v>
      </c>
      <c r="D23" s="355"/>
      <c r="E23" s="4"/>
    </row>
    <row r="24" spans="1:5">
      <c r="A24" s="333">
        <v>9.1</v>
      </c>
      <c r="B24" s="302" t="s">
        <v>714</v>
      </c>
      <c r="C24" s="356">
        <v>66499542</v>
      </c>
      <c r="D24" s="74"/>
      <c r="E24" s="4"/>
    </row>
    <row r="25" spans="1:5">
      <c r="A25" s="333">
        <v>9.1999999999999993</v>
      </c>
      <c r="B25" s="302" t="s">
        <v>715</v>
      </c>
      <c r="C25" s="356">
        <v>0</v>
      </c>
      <c r="D25" s="354"/>
      <c r="E25" s="3"/>
    </row>
    <row r="26" spans="1:5">
      <c r="A26" s="333">
        <v>10</v>
      </c>
      <c r="B26" s="298" t="s">
        <v>36</v>
      </c>
      <c r="C26" s="356">
        <v>37061004</v>
      </c>
      <c r="D26" s="483" t="s">
        <v>908</v>
      </c>
      <c r="E26" s="4"/>
    </row>
    <row r="27" spans="1:5">
      <c r="A27" s="333">
        <v>10.1</v>
      </c>
      <c r="B27" s="302" t="s">
        <v>716</v>
      </c>
      <c r="C27" s="356">
        <v>20374000</v>
      </c>
      <c r="D27" s="72"/>
      <c r="E27" s="4"/>
    </row>
    <row r="28" spans="1:5">
      <c r="A28" s="333">
        <v>10.199999999999999</v>
      </c>
      <c r="B28" s="302" t="s">
        <v>717</v>
      </c>
      <c r="C28" s="356">
        <v>16687004</v>
      </c>
      <c r="D28" s="72"/>
      <c r="E28" s="4"/>
    </row>
    <row r="29" spans="1:5">
      <c r="A29" s="333">
        <v>11</v>
      </c>
      <c r="B29" s="298" t="s">
        <v>718</v>
      </c>
      <c r="C29" s="356">
        <v>652146.74656331958</v>
      </c>
      <c r="D29" s="72"/>
      <c r="E29" s="4"/>
    </row>
    <row r="30" spans="1:5">
      <c r="A30" s="333">
        <v>11.1</v>
      </c>
      <c r="B30" s="302" t="s">
        <v>719</v>
      </c>
      <c r="C30" s="356">
        <v>652146.74656331958</v>
      </c>
      <c r="D30" s="72"/>
      <c r="E30" s="4"/>
    </row>
    <row r="31" spans="1:5">
      <c r="A31" s="333">
        <v>11.2</v>
      </c>
      <c r="B31" s="302" t="s">
        <v>720</v>
      </c>
      <c r="C31" s="356">
        <v>0</v>
      </c>
      <c r="D31" s="72"/>
      <c r="E31" s="4"/>
    </row>
    <row r="32" spans="1:5">
      <c r="A32" s="333">
        <v>13</v>
      </c>
      <c r="B32" s="298" t="s">
        <v>88</v>
      </c>
      <c r="C32" s="356">
        <v>51164949.355008073</v>
      </c>
      <c r="D32" s="72"/>
      <c r="E32" s="4"/>
    </row>
    <row r="33" spans="1:5">
      <c r="A33" s="333">
        <v>13.1</v>
      </c>
      <c r="B33" s="303" t="s">
        <v>721</v>
      </c>
      <c r="C33" s="356">
        <v>42471367</v>
      </c>
      <c r="D33" s="72"/>
      <c r="E33" s="4"/>
    </row>
    <row r="34" spans="1:5">
      <c r="A34" s="333">
        <v>13.2</v>
      </c>
      <c r="B34" s="303" t="s">
        <v>722</v>
      </c>
      <c r="C34" s="356">
        <v>0</v>
      </c>
      <c r="D34" s="74"/>
      <c r="E34" s="4"/>
    </row>
    <row r="35" spans="1:5">
      <c r="A35" s="333">
        <v>14</v>
      </c>
      <c r="B35" s="304" t="s">
        <v>723</v>
      </c>
      <c r="C35" s="356">
        <v>2240862918.2648106</v>
      </c>
      <c r="D35" s="74"/>
      <c r="E35" s="4"/>
    </row>
    <row r="36" spans="1:5">
      <c r="A36" s="333"/>
      <c r="B36" s="305" t="s">
        <v>93</v>
      </c>
      <c r="C36" s="356">
        <v>0</v>
      </c>
      <c r="D36" s="75"/>
      <c r="E36" s="4"/>
    </row>
    <row r="37" spans="1:5">
      <c r="A37" s="333">
        <v>15</v>
      </c>
      <c r="B37" s="306" t="s">
        <v>724</v>
      </c>
      <c r="C37" s="356">
        <v>0</v>
      </c>
      <c r="D37" s="354"/>
      <c r="E37" s="3"/>
    </row>
    <row r="38" spans="1:5">
      <c r="A38" s="333">
        <v>15.1</v>
      </c>
      <c r="B38" s="308" t="s">
        <v>704</v>
      </c>
      <c r="C38" s="356">
        <v>0</v>
      </c>
      <c r="D38" s="72"/>
      <c r="E38" s="4"/>
    </row>
    <row r="39" spans="1:5" ht="20.399999999999999">
      <c r="A39" s="333">
        <v>16</v>
      </c>
      <c r="B39" s="300" t="s">
        <v>725</v>
      </c>
      <c r="C39" s="356">
        <v>246995.94999999995</v>
      </c>
      <c r="D39" s="72"/>
      <c r="E39" s="4"/>
    </row>
    <row r="40" spans="1:5">
      <c r="A40" s="333">
        <v>17</v>
      </c>
      <c r="B40" s="300" t="s">
        <v>726</v>
      </c>
      <c r="C40" s="356">
        <v>1804501167.2200031</v>
      </c>
      <c r="D40" s="72"/>
      <c r="E40" s="4"/>
    </row>
    <row r="41" spans="1:5">
      <c r="A41" s="333">
        <v>17.100000000000001</v>
      </c>
      <c r="B41" s="309" t="s">
        <v>727</v>
      </c>
      <c r="C41" s="356">
        <v>1451687090.1200032</v>
      </c>
      <c r="D41" s="72"/>
      <c r="E41" s="4"/>
    </row>
    <row r="42" spans="1:5">
      <c r="A42" s="346">
        <v>17.2</v>
      </c>
      <c r="B42" s="347" t="s">
        <v>89</v>
      </c>
      <c r="C42" s="356">
        <v>335516946.25</v>
      </c>
      <c r="D42" s="74"/>
      <c r="E42" s="4"/>
    </row>
    <row r="43" spans="1:5">
      <c r="A43" s="333">
        <v>17.3</v>
      </c>
      <c r="B43" s="348" t="s">
        <v>728</v>
      </c>
      <c r="C43" s="356">
        <v>0</v>
      </c>
      <c r="D43" s="349"/>
      <c r="E43" s="4"/>
    </row>
    <row r="44" spans="1:5">
      <c r="A44" s="333">
        <v>17.399999999999999</v>
      </c>
      <c r="B44" s="348" t="s">
        <v>729</v>
      </c>
      <c r="C44" s="356">
        <v>17297130.849999998</v>
      </c>
      <c r="D44" s="349"/>
      <c r="E44" s="4"/>
    </row>
    <row r="45" spans="1:5">
      <c r="A45" s="333">
        <v>18</v>
      </c>
      <c r="B45" s="317" t="s">
        <v>730</v>
      </c>
      <c r="C45" s="356">
        <v>469897.79580188321</v>
      </c>
      <c r="D45" s="349"/>
      <c r="E45" s="3"/>
    </row>
    <row r="46" spans="1:5">
      <c r="A46" s="333">
        <v>19</v>
      </c>
      <c r="B46" s="317" t="s">
        <v>731</v>
      </c>
      <c r="C46" s="356">
        <v>4425892</v>
      </c>
      <c r="D46" s="350"/>
    </row>
    <row r="47" spans="1:5">
      <c r="A47" s="333">
        <v>19.100000000000001</v>
      </c>
      <c r="B47" s="351" t="s">
        <v>732</v>
      </c>
      <c r="C47" s="356">
        <v>0</v>
      </c>
      <c r="D47" s="350"/>
    </row>
    <row r="48" spans="1:5">
      <c r="A48" s="333">
        <v>19.2</v>
      </c>
      <c r="B48" s="351" t="s">
        <v>733</v>
      </c>
      <c r="C48" s="356">
        <v>4425892</v>
      </c>
      <c r="D48" s="350"/>
    </row>
    <row r="49" spans="1:4">
      <c r="A49" s="333">
        <v>20</v>
      </c>
      <c r="B49" s="313" t="s">
        <v>90</v>
      </c>
      <c r="C49" s="356">
        <v>120368083.16</v>
      </c>
      <c r="D49" s="483" t="s">
        <v>927</v>
      </c>
    </row>
    <row r="50" spans="1:4">
      <c r="A50" s="333">
        <v>21</v>
      </c>
      <c r="B50" s="314" t="s">
        <v>78</v>
      </c>
      <c r="C50" s="356">
        <v>735040.18000000017</v>
      </c>
      <c r="D50" s="350"/>
    </row>
    <row r="51" spans="1:4">
      <c r="A51" s="333">
        <v>21.1</v>
      </c>
      <c r="B51" s="310" t="s">
        <v>734</v>
      </c>
      <c r="C51" s="356">
        <v>0</v>
      </c>
      <c r="D51" s="350"/>
    </row>
    <row r="52" spans="1:4">
      <c r="A52" s="333">
        <v>22</v>
      </c>
      <c r="B52" s="313" t="s">
        <v>735</v>
      </c>
      <c r="C52" s="356">
        <v>1930747076.3058052</v>
      </c>
      <c r="D52" s="350"/>
    </row>
    <row r="53" spans="1:4">
      <c r="A53" s="333"/>
      <c r="B53" s="315" t="s">
        <v>736</v>
      </c>
      <c r="C53" s="356">
        <v>0</v>
      </c>
      <c r="D53" s="350"/>
    </row>
    <row r="54" spans="1:4">
      <c r="A54" s="333">
        <v>23</v>
      </c>
      <c r="B54" s="313" t="s">
        <v>94</v>
      </c>
      <c r="C54" s="356">
        <v>128022000</v>
      </c>
      <c r="D54" s="483" t="s">
        <v>928</v>
      </c>
    </row>
    <row r="55" spans="1:4">
      <c r="A55" s="333">
        <v>24</v>
      </c>
      <c r="B55" s="313" t="s">
        <v>737</v>
      </c>
      <c r="C55" s="356">
        <v>0</v>
      </c>
      <c r="D55" s="350"/>
    </row>
    <row r="56" spans="1:4">
      <c r="A56" s="333">
        <v>25</v>
      </c>
      <c r="B56" s="313" t="s">
        <v>91</v>
      </c>
      <c r="C56" s="356">
        <v>0</v>
      </c>
      <c r="D56" s="350"/>
    </row>
    <row r="57" spans="1:4">
      <c r="A57" s="333">
        <v>26</v>
      </c>
      <c r="B57" s="317" t="s">
        <v>738</v>
      </c>
      <c r="C57" s="356">
        <v>0</v>
      </c>
      <c r="D57" s="350"/>
    </row>
    <row r="58" spans="1:4">
      <c r="A58" s="333">
        <v>27</v>
      </c>
      <c r="B58" s="317" t="s">
        <v>739</v>
      </c>
      <c r="C58" s="356">
        <v>0</v>
      </c>
      <c r="D58" s="350"/>
    </row>
    <row r="59" spans="1:4">
      <c r="A59" s="333">
        <v>27.1</v>
      </c>
      <c r="B59" s="351" t="s">
        <v>740</v>
      </c>
      <c r="C59" s="356">
        <v>0</v>
      </c>
      <c r="D59" s="350"/>
    </row>
    <row r="60" spans="1:4">
      <c r="A60" s="333">
        <v>27.2</v>
      </c>
      <c r="B60" s="348" t="s">
        <v>741</v>
      </c>
      <c r="C60" s="356">
        <v>0</v>
      </c>
      <c r="D60" s="350"/>
    </row>
    <row r="61" spans="1:4">
      <c r="A61" s="333">
        <v>28</v>
      </c>
      <c r="B61" s="314" t="s">
        <v>742</v>
      </c>
      <c r="C61" s="356">
        <v>0</v>
      </c>
      <c r="D61" s="350"/>
    </row>
    <row r="62" spans="1:4">
      <c r="A62" s="333">
        <v>29</v>
      </c>
      <c r="B62" s="317" t="s">
        <v>743</v>
      </c>
      <c r="C62" s="356">
        <v>0</v>
      </c>
      <c r="D62" s="350"/>
    </row>
    <row r="63" spans="1:4">
      <c r="A63" s="333">
        <v>29.1</v>
      </c>
      <c r="B63" s="352" t="s">
        <v>744</v>
      </c>
      <c r="C63" s="356">
        <v>0</v>
      </c>
      <c r="D63" s="350"/>
    </row>
    <row r="64" spans="1:4" ht="24" customHeight="1">
      <c r="A64" s="333">
        <v>29.2</v>
      </c>
      <c r="B64" s="351" t="s">
        <v>745</v>
      </c>
      <c r="C64" s="356">
        <v>0</v>
      </c>
      <c r="D64" s="350"/>
    </row>
    <row r="65" spans="1:4" ht="21.9" customHeight="1">
      <c r="A65" s="333">
        <v>29.3</v>
      </c>
      <c r="B65" s="353" t="s">
        <v>746</v>
      </c>
      <c r="C65" s="356">
        <v>0</v>
      </c>
      <c r="D65" s="350"/>
    </row>
    <row r="66" spans="1:4">
      <c r="A66" s="333">
        <v>30</v>
      </c>
      <c r="B66" s="317" t="s">
        <v>92</v>
      </c>
      <c r="C66" s="356">
        <v>182093845</v>
      </c>
      <c r="D66" s="483" t="s">
        <v>929</v>
      </c>
    </row>
    <row r="67" spans="1:4">
      <c r="A67" s="333">
        <v>31</v>
      </c>
      <c r="B67" s="316" t="s">
        <v>747</v>
      </c>
      <c r="C67" s="356">
        <v>310115845</v>
      </c>
      <c r="D67" s="350"/>
    </row>
    <row r="68" spans="1:4">
      <c r="A68" s="333">
        <v>32</v>
      </c>
      <c r="B68" s="317" t="s">
        <v>748</v>
      </c>
      <c r="C68" s="356">
        <v>2240862921.3058052</v>
      </c>
      <c r="D68" s="35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tint="-9.9978637043366805E-2"/>
  </sheetPr>
  <dimension ref="A1:S22"/>
  <sheetViews>
    <sheetView zoomScale="90" zoomScaleNormal="90" workbookViewId="0">
      <pane xSplit="2" ySplit="7" topLeftCell="C8" activePane="bottomRight" state="frozen"/>
      <selection activeCell="B36" sqref="B36:C36"/>
      <selection pane="topRight" activeCell="B36" sqref="B36:C36"/>
      <selection pane="bottomLeft" activeCell="B36" sqref="B36:C36"/>
      <selection pane="bottomRight" activeCell="C8" sqref="C8"/>
    </sheetView>
  </sheetViews>
  <sheetFormatPr defaultColWidth="9.109375" defaultRowHeight="13.8"/>
  <cols>
    <col min="1" max="1" width="10.5546875" style="1" bestFit="1" customWidth="1"/>
    <col min="2" max="2" width="97" style="1" bestFit="1" customWidth="1"/>
    <col min="3" max="3" width="11.33203125" style="1" bestFit="1" customWidth="1"/>
    <col min="4" max="4" width="13.33203125" style="1" bestFit="1" customWidth="1"/>
    <col min="5" max="5" width="9.44140625" style="1" bestFit="1" customWidth="1"/>
    <col min="6" max="6" width="13.33203125" style="1" bestFit="1" customWidth="1"/>
    <col min="7" max="7" width="11.33203125" style="1" bestFit="1" customWidth="1"/>
    <col min="8" max="8" width="13.33203125" style="1" bestFit="1" customWidth="1"/>
    <col min="9" max="9" width="9.44140625" style="1" bestFit="1" customWidth="1"/>
    <col min="10" max="10" width="13.33203125" style="1" bestFit="1" customWidth="1"/>
    <col min="11" max="11" width="11.33203125" style="1" bestFit="1" customWidth="1"/>
    <col min="12" max="12" width="13.33203125" style="1" bestFit="1" customWidth="1"/>
    <col min="13" max="13" width="11.33203125" style="1" bestFit="1" customWidth="1"/>
    <col min="14" max="14" width="13.33203125" style="1" bestFit="1" customWidth="1"/>
    <col min="15" max="15" width="9.44140625" style="1" bestFit="1" customWidth="1"/>
    <col min="16" max="16" width="13.33203125" style="1" bestFit="1" customWidth="1"/>
    <col min="17" max="17" width="9.44140625" style="1" bestFit="1" customWidth="1"/>
    <col min="18" max="18" width="13.33203125" style="1" bestFit="1" customWidth="1"/>
    <col min="19" max="19" width="31.5546875" style="1" bestFit="1" customWidth="1"/>
    <col min="20" max="16384" width="9.109375" style="8"/>
  </cols>
  <sheetData>
    <row r="1" spans="1:19">
      <c r="A1" s="1" t="s">
        <v>97</v>
      </c>
      <c r="B1" s="1" t="str">
        <f>Info!C2</f>
        <v>სს ტერაბანკი</v>
      </c>
    </row>
    <row r="2" spans="1:19">
      <c r="A2" s="1" t="s">
        <v>98</v>
      </c>
      <c r="B2" s="243">
        <f>'1. key ratios'!B2</f>
        <v>46022</v>
      </c>
    </row>
    <row r="4" spans="1:19" ht="28.2" thickBot="1">
      <c r="A4" s="29" t="s">
        <v>248</v>
      </c>
      <c r="B4" s="144" t="s">
        <v>282</v>
      </c>
    </row>
    <row r="5" spans="1:19">
      <c r="A5" s="61"/>
      <c r="B5" s="63"/>
      <c r="C5" s="55" t="s">
        <v>0</v>
      </c>
      <c r="D5" s="55" t="s">
        <v>1</v>
      </c>
      <c r="E5" s="55" t="s">
        <v>2</v>
      </c>
      <c r="F5" s="55" t="s">
        <v>3</v>
      </c>
      <c r="G5" s="55" t="s">
        <v>4</v>
      </c>
      <c r="H5" s="55" t="s">
        <v>5</v>
      </c>
      <c r="I5" s="55" t="s">
        <v>134</v>
      </c>
      <c r="J5" s="55" t="s">
        <v>135</v>
      </c>
      <c r="K5" s="55" t="s">
        <v>136</v>
      </c>
      <c r="L5" s="55" t="s">
        <v>137</v>
      </c>
      <c r="M5" s="55" t="s">
        <v>138</v>
      </c>
      <c r="N5" s="55" t="s">
        <v>139</v>
      </c>
      <c r="O5" s="55" t="s">
        <v>269</v>
      </c>
      <c r="P5" s="55" t="s">
        <v>270</v>
      </c>
      <c r="Q5" s="55" t="s">
        <v>271</v>
      </c>
      <c r="R5" s="140" t="s">
        <v>272</v>
      </c>
      <c r="S5" s="56" t="s">
        <v>273</v>
      </c>
    </row>
    <row r="6" spans="1:19" ht="46.5" customHeight="1">
      <c r="A6" s="79"/>
      <c r="B6" s="677" t="s">
        <v>274</v>
      </c>
      <c r="C6" s="675">
        <v>0</v>
      </c>
      <c r="D6" s="676"/>
      <c r="E6" s="675">
        <v>0.2</v>
      </c>
      <c r="F6" s="676"/>
      <c r="G6" s="675">
        <v>0.35</v>
      </c>
      <c r="H6" s="676"/>
      <c r="I6" s="675">
        <v>0.5</v>
      </c>
      <c r="J6" s="676"/>
      <c r="K6" s="675">
        <v>0.75</v>
      </c>
      <c r="L6" s="676"/>
      <c r="M6" s="675">
        <v>1</v>
      </c>
      <c r="N6" s="676"/>
      <c r="O6" s="675">
        <v>1.5</v>
      </c>
      <c r="P6" s="676"/>
      <c r="Q6" s="675">
        <v>2.5</v>
      </c>
      <c r="R6" s="676"/>
      <c r="S6" s="673" t="s">
        <v>145</v>
      </c>
    </row>
    <row r="7" spans="1:19">
      <c r="A7" s="79"/>
      <c r="B7" s="678"/>
      <c r="C7" s="143" t="s">
        <v>267</v>
      </c>
      <c r="D7" s="143" t="s">
        <v>268</v>
      </c>
      <c r="E7" s="143" t="s">
        <v>267</v>
      </c>
      <c r="F7" s="143" t="s">
        <v>268</v>
      </c>
      <c r="G7" s="143" t="s">
        <v>267</v>
      </c>
      <c r="H7" s="143" t="s">
        <v>268</v>
      </c>
      <c r="I7" s="143" t="s">
        <v>267</v>
      </c>
      <c r="J7" s="143" t="s">
        <v>268</v>
      </c>
      <c r="K7" s="143" t="s">
        <v>267</v>
      </c>
      <c r="L7" s="143" t="s">
        <v>268</v>
      </c>
      <c r="M7" s="143" t="s">
        <v>267</v>
      </c>
      <c r="N7" s="143" t="s">
        <v>268</v>
      </c>
      <c r="O7" s="143" t="s">
        <v>267</v>
      </c>
      <c r="P7" s="143" t="s">
        <v>268</v>
      </c>
      <c r="Q7" s="143" t="s">
        <v>267</v>
      </c>
      <c r="R7" s="143" t="s">
        <v>268</v>
      </c>
      <c r="S7" s="674"/>
    </row>
    <row r="8" spans="1:19">
      <c r="A8" s="59">
        <v>1</v>
      </c>
      <c r="B8" s="87" t="s">
        <v>123</v>
      </c>
      <c r="C8" s="138">
        <v>216451898.36202866</v>
      </c>
      <c r="D8" s="138">
        <v>0</v>
      </c>
      <c r="E8" s="138">
        <v>0</v>
      </c>
      <c r="F8" s="138">
        <v>0</v>
      </c>
      <c r="G8" s="138">
        <v>0</v>
      </c>
      <c r="H8" s="138">
        <v>0</v>
      </c>
      <c r="I8" s="138">
        <v>0</v>
      </c>
      <c r="J8" s="138">
        <v>0</v>
      </c>
      <c r="K8" s="138">
        <v>0</v>
      </c>
      <c r="L8" s="138">
        <v>0</v>
      </c>
      <c r="M8" s="138">
        <v>104212155.00999999</v>
      </c>
      <c r="N8" s="138">
        <v>0</v>
      </c>
      <c r="O8" s="138">
        <v>0</v>
      </c>
      <c r="P8" s="138">
        <v>0</v>
      </c>
      <c r="Q8" s="138">
        <v>0</v>
      </c>
      <c r="R8" s="138">
        <v>0</v>
      </c>
      <c r="S8" s="138">
        <v>104212155.00999999</v>
      </c>
    </row>
    <row r="9" spans="1:19">
      <c r="A9" s="59">
        <v>2</v>
      </c>
      <c r="B9" s="87" t="s">
        <v>124</v>
      </c>
      <c r="C9" s="138">
        <v>0</v>
      </c>
      <c r="D9" s="138">
        <v>0</v>
      </c>
      <c r="E9" s="138">
        <v>0</v>
      </c>
      <c r="F9" s="138">
        <v>0</v>
      </c>
      <c r="G9" s="138">
        <v>0</v>
      </c>
      <c r="H9" s="138">
        <v>0</v>
      </c>
      <c r="I9" s="138">
        <v>0</v>
      </c>
      <c r="J9" s="138">
        <v>0</v>
      </c>
      <c r="K9" s="138">
        <v>0</v>
      </c>
      <c r="L9" s="138">
        <v>0</v>
      </c>
      <c r="M9" s="138">
        <v>0</v>
      </c>
      <c r="N9" s="138">
        <v>0</v>
      </c>
      <c r="O9" s="138">
        <v>0</v>
      </c>
      <c r="P9" s="138">
        <v>0</v>
      </c>
      <c r="Q9" s="138">
        <v>0</v>
      </c>
      <c r="R9" s="138">
        <v>0</v>
      </c>
      <c r="S9" s="138">
        <v>0</v>
      </c>
    </row>
    <row r="10" spans="1:19">
      <c r="A10" s="59">
        <v>3</v>
      </c>
      <c r="B10" s="87" t="s">
        <v>125</v>
      </c>
      <c r="C10" s="138">
        <v>0</v>
      </c>
      <c r="D10" s="138">
        <v>0</v>
      </c>
      <c r="E10" s="138">
        <v>0</v>
      </c>
      <c r="F10" s="138">
        <v>0</v>
      </c>
      <c r="G10" s="138">
        <v>0</v>
      </c>
      <c r="H10" s="138">
        <v>0</v>
      </c>
      <c r="I10" s="138">
        <v>0</v>
      </c>
      <c r="J10" s="138">
        <v>0</v>
      </c>
      <c r="K10" s="138">
        <v>0</v>
      </c>
      <c r="L10" s="138">
        <v>0</v>
      </c>
      <c r="M10" s="138">
        <v>0</v>
      </c>
      <c r="N10" s="138">
        <v>0</v>
      </c>
      <c r="O10" s="138">
        <v>0</v>
      </c>
      <c r="P10" s="138">
        <v>0</v>
      </c>
      <c r="Q10" s="138">
        <v>0</v>
      </c>
      <c r="R10" s="138">
        <v>0</v>
      </c>
      <c r="S10" s="138">
        <v>0</v>
      </c>
    </row>
    <row r="11" spans="1:19">
      <c r="A11" s="59">
        <v>4</v>
      </c>
      <c r="B11" s="87" t="s">
        <v>126</v>
      </c>
      <c r="C11" s="138">
        <v>0</v>
      </c>
      <c r="D11" s="138">
        <v>0</v>
      </c>
      <c r="E11" s="138">
        <v>0</v>
      </c>
      <c r="F11" s="138">
        <v>0</v>
      </c>
      <c r="G11" s="138">
        <v>0</v>
      </c>
      <c r="H11" s="138">
        <v>0</v>
      </c>
      <c r="I11" s="138">
        <v>0</v>
      </c>
      <c r="J11" s="138">
        <v>0</v>
      </c>
      <c r="K11" s="138">
        <v>0</v>
      </c>
      <c r="L11" s="138">
        <v>0</v>
      </c>
      <c r="M11" s="138">
        <v>0</v>
      </c>
      <c r="N11" s="138">
        <v>0</v>
      </c>
      <c r="O11" s="138">
        <v>0</v>
      </c>
      <c r="P11" s="138">
        <v>0</v>
      </c>
      <c r="Q11" s="138">
        <v>0</v>
      </c>
      <c r="R11" s="138">
        <v>0</v>
      </c>
      <c r="S11" s="138">
        <v>0</v>
      </c>
    </row>
    <row r="12" spans="1:19">
      <c r="A12" s="59">
        <v>5</v>
      </c>
      <c r="B12" s="87" t="s">
        <v>920</v>
      </c>
      <c r="C12" s="138">
        <v>0</v>
      </c>
      <c r="D12" s="138">
        <v>0</v>
      </c>
      <c r="E12" s="138">
        <v>0</v>
      </c>
      <c r="F12" s="138">
        <v>0</v>
      </c>
      <c r="G12" s="138">
        <v>0</v>
      </c>
      <c r="H12" s="138">
        <v>0</v>
      </c>
      <c r="I12" s="138">
        <v>0</v>
      </c>
      <c r="J12" s="138">
        <v>0</v>
      </c>
      <c r="K12" s="138">
        <v>0</v>
      </c>
      <c r="L12" s="138">
        <v>0</v>
      </c>
      <c r="M12" s="138">
        <v>0</v>
      </c>
      <c r="N12" s="138">
        <v>0</v>
      </c>
      <c r="O12" s="138">
        <v>0</v>
      </c>
      <c r="P12" s="138">
        <v>0</v>
      </c>
      <c r="Q12" s="138">
        <v>0</v>
      </c>
      <c r="R12" s="138">
        <v>0</v>
      </c>
      <c r="S12" s="138">
        <v>0</v>
      </c>
    </row>
    <row r="13" spans="1:19">
      <c r="A13" s="59">
        <v>6</v>
      </c>
      <c r="B13" s="87" t="s">
        <v>127</v>
      </c>
      <c r="C13" s="138">
        <v>44132.61</v>
      </c>
      <c r="D13" s="138">
        <v>0</v>
      </c>
      <c r="E13" s="138">
        <v>28437325.300000001</v>
      </c>
      <c r="F13" s="138">
        <v>0</v>
      </c>
      <c r="G13" s="138">
        <v>0</v>
      </c>
      <c r="H13" s="138">
        <v>0</v>
      </c>
      <c r="I13" s="138">
        <v>10322084.15</v>
      </c>
      <c r="J13" s="138">
        <v>0</v>
      </c>
      <c r="K13" s="138">
        <v>0</v>
      </c>
      <c r="L13" s="138">
        <v>0</v>
      </c>
      <c r="M13" s="138">
        <v>974698.3600000001</v>
      </c>
      <c r="N13" s="138">
        <v>0</v>
      </c>
      <c r="O13" s="138">
        <v>0</v>
      </c>
      <c r="P13" s="138">
        <v>0</v>
      </c>
      <c r="Q13" s="138">
        <v>0</v>
      </c>
      <c r="R13" s="138">
        <v>0</v>
      </c>
      <c r="S13" s="138">
        <v>11823205.495000001</v>
      </c>
    </row>
    <row r="14" spans="1:19">
      <c r="A14" s="59">
        <v>7</v>
      </c>
      <c r="B14" s="87" t="s">
        <v>71</v>
      </c>
      <c r="C14" s="138">
        <v>0</v>
      </c>
      <c r="D14" s="138">
        <v>0</v>
      </c>
      <c r="E14" s="138">
        <v>0</v>
      </c>
      <c r="F14" s="138">
        <v>0</v>
      </c>
      <c r="G14" s="138">
        <v>0</v>
      </c>
      <c r="H14" s="138">
        <v>0</v>
      </c>
      <c r="I14" s="138">
        <v>0</v>
      </c>
      <c r="J14" s="138">
        <v>0</v>
      </c>
      <c r="K14" s="138">
        <v>0</v>
      </c>
      <c r="L14" s="138">
        <v>0</v>
      </c>
      <c r="M14" s="138">
        <v>736316044.92179966</v>
      </c>
      <c r="N14" s="138">
        <v>43285851.984240808</v>
      </c>
      <c r="O14" s="138">
        <v>0</v>
      </c>
      <c r="P14" s="138">
        <v>0</v>
      </c>
      <c r="Q14" s="138">
        <v>0</v>
      </c>
      <c r="R14" s="138">
        <v>0</v>
      </c>
      <c r="S14" s="138">
        <v>779601896.90604043</v>
      </c>
    </row>
    <row r="15" spans="1:19">
      <c r="A15" s="59">
        <v>8</v>
      </c>
      <c r="B15" s="87" t="s">
        <v>72</v>
      </c>
      <c r="C15" s="138">
        <v>0</v>
      </c>
      <c r="D15" s="138">
        <v>0</v>
      </c>
      <c r="E15" s="138">
        <v>0</v>
      </c>
      <c r="F15" s="138">
        <v>0</v>
      </c>
      <c r="G15" s="138">
        <v>0</v>
      </c>
      <c r="H15" s="138">
        <v>0</v>
      </c>
      <c r="I15" s="138">
        <v>0</v>
      </c>
      <c r="J15" s="138">
        <v>0</v>
      </c>
      <c r="K15" s="138">
        <v>706907250.39762032</v>
      </c>
      <c r="L15" s="138">
        <v>16744901.929556031</v>
      </c>
      <c r="M15" s="138">
        <v>0</v>
      </c>
      <c r="N15" s="138">
        <v>0</v>
      </c>
      <c r="O15" s="138">
        <v>0</v>
      </c>
      <c r="P15" s="138">
        <v>0</v>
      </c>
      <c r="Q15" s="138">
        <v>0</v>
      </c>
      <c r="R15" s="138">
        <v>0</v>
      </c>
      <c r="S15" s="138">
        <v>542739114.24538231</v>
      </c>
    </row>
    <row r="16" spans="1:19">
      <c r="A16" s="59">
        <v>9</v>
      </c>
      <c r="B16" s="87" t="s">
        <v>921</v>
      </c>
      <c r="C16" s="138">
        <v>0</v>
      </c>
      <c r="D16" s="138">
        <v>0</v>
      </c>
      <c r="E16" s="138">
        <v>0</v>
      </c>
      <c r="F16" s="138">
        <v>0</v>
      </c>
      <c r="G16" s="138">
        <v>194820460.32242012</v>
      </c>
      <c r="H16" s="138">
        <v>1106324.5326000005</v>
      </c>
      <c r="I16" s="138">
        <v>0</v>
      </c>
      <c r="J16" s="138">
        <v>0</v>
      </c>
      <c r="K16" s="138">
        <v>0</v>
      </c>
      <c r="L16" s="138">
        <v>0</v>
      </c>
      <c r="M16" s="138">
        <v>0</v>
      </c>
      <c r="N16" s="138">
        <v>0</v>
      </c>
      <c r="O16" s="138">
        <v>0</v>
      </c>
      <c r="P16" s="138">
        <v>0</v>
      </c>
      <c r="Q16" s="138">
        <v>0</v>
      </c>
      <c r="R16" s="138">
        <v>0</v>
      </c>
      <c r="S16" s="138">
        <v>68574374.699257031</v>
      </c>
    </row>
    <row r="17" spans="1:19">
      <c r="A17" s="59">
        <v>10</v>
      </c>
      <c r="B17" s="87" t="s">
        <v>67</v>
      </c>
      <c r="C17" s="138">
        <v>0</v>
      </c>
      <c r="D17" s="138">
        <v>0</v>
      </c>
      <c r="E17" s="138">
        <v>0</v>
      </c>
      <c r="F17" s="138">
        <v>0</v>
      </c>
      <c r="G17" s="138">
        <v>0</v>
      </c>
      <c r="H17" s="138">
        <v>0</v>
      </c>
      <c r="I17" s="138">
        <v>0</v>
      </c>
      <c r="J17" s="138">
        <v>0</v>
      </c>
      <c r="K17" s="138">
        <v>0</v>
      </c>
      <c r="L17" s="138">
        <v>0</v>
      </c>
      <c r="M17" s="138">
        <v>0</v>
      </c>
      <c r="N17" s="138">
        <v>0</v>
      </c>
      <c r="O17" s="138">
        <v>32837877.010999996</v>
      </c>
      <c r="P17" s="138">
        <v>0</v>
      </c>
      <c r="Q17" s="138">
        <v>0</v>
      </c>
      <c r="R17" s="138">
        <v>0</v>
      </c>
      <c r="S17" s="138">
        <v>49256815.516499996</v>
      </c>
    </row>
    <row r="18" spans="1:19">
      <c r="A18" s="59">
        <v>11</v>
      </c>
      <c r="B18" s="87" t="s">
        <v>68</v>
      </c>
      <c r="C18" s="138">
        <v>0</v>
      </c>
      <c r="D18" s="138">
        <v>0</v>
      </c>
      <c r="E18" s="138">
        <v>0</v>
      </c>
      <c r="F18" s="138">
        <v>0</v>
      </c>
      <c r="G18" s="138">
        <v>0</v>
      </c>
      <c r="H18" s="138">
        <v>0</v>
      </c>
      <c r="I18" s="138">
        <v>0</v>
      </c>
      <c r="J18" s="138">
        <v>0</v>
      </c>
      <c r="K18" s="138">
        <v>0</v>
      </c>
      <c r="L18" s="138">
        <v>0</v>
      </c>
      <c r="M18" s="138">
        <v>0</v>
      </c>
      <c r="N18" s="138">
        <v>0</v>
      </c>
      <c r="O18" s="138">
        <v>0</v>
      </c>
      <c r="P18" s="138">
        <v>0</v>
      </c>
      <c r="Q18" s="138">
        <v>0</v>
      </c>
      <c r="R18" s="138">
        <v>0</v>
      </c>
      <c r="S18" s="138">
        <v>0</v>
      </c>
    </row>
    <row r="19" spans="1:19">
      <c r="A19" s="59">
        <v>12</v>
      </c>
      <c r="B19" s="87" t="s">
        <v>69</v>
      </c>
      <c r="C19" s="138">
        <v>0</v>
      </c>
      <c r="D19" s="138">
        <v>0</v>
      </c>
      <c r="E19" s="138">
        <v>0</v>
      </c>
      <c r="F19" s="138">
        <v>0</v>
      </c>
      <c r="G19" s="138">
        <v>0</v>
      </c>
      <c r="H19" s="138">
        <v>0</v>
      </c>
      <c r="I19" s="138">
        <v>0</v>
      </c>
      <c r="J19" s="138">
        <v>0</v>
      </c>
      <c r="K19" s="138">
        <v>0</v>
      </c>
      <c r="L19" s="138">
        <v>0</v>
      </c>
      <c r="M19" s="138">
        <v>0</v>
      </c>
      <c r="N19" s="138">
        <v>0</v>
      </c>
      <c r="O19" s="138">
        <v>0</v>
      </c>
      <c r="P19" s="138">
        <v>0</v>
      </c>
      <c r="Q19" s="138">
        <v>0</v>
      </c>
      <c r="R19" s="138">
        <v>0</v>
      </c>
      <c r="S19" s="138">
        <v>0</v>
      </c>
    </row>
    <row r="20" spans="1:19">
      <c r="A20" s="59">
        <v>13</v>
      </c>
      <c r="B20" s="87" t="s">
        <v>70</v>
      </c>
      <c r="C20" s="138">
        <v>0</v>
      </c>
      <c r="D20" s="138">
        <v>0</v>
      </c>
      <c r="E20" s="138">
        <v>0</v>
      </c>
      <c r="F20" s="138">
        <v>0</v>
      </c>
      <c r="G20" s="138">
        <v>0</v>
      </c>
      <c r="H20" s="138">
        <v>0</v>
      </c>
      <c r="I20" s="138">
        <v>0</v>
      </c>
      <c r="J20" s="138">
        <v>0</v>
      </c>
      <c r="K20" s="138">
        <v>0</v>
      </c>
      <c r="L20" s="138">
        <v>0</v>
      </c>
      <c r="M20" s="138">
        <v>0</v>
      </c>
      <c r="N20" s="138">
        <v>0</v>
      </c>
      <c r="O20" s="138">
        <v>0</v>
      </c>
      <c r="P20" s="138">
        <v>0</v>
      </c>
      <c r="Q20" s="138">
        <v>0</v>
      </c>
      <c r="R20" s="138">
        <v>0</v>
      </c>
      <c r="S20" s="138">
        <v>0</v>
      </c>
    </row>
    <row r="21" spans="1:19">
      <c r="A21" s="59">
        <v>14</v>
      </c>
      <c r="B21" s="87" t="s">
        <v>143</v>
      </c>
      <c r="C21" s="138">
        <v>49426758.539999999</v>
      </c>
      <c r="D21" s="138">
        <v>0</v>
      </c>
      <c r="E21" s="138">
        <v>13294.71</v>
      </c>
      <c r="F21" s="138">
        <v>0</v>
      </c>
      <c r="G21" s="138">
        <v>0</v>
      </c>
      <c r="H21" s="138">
        <v>0</v>
      </c>
      <c r="I21" s="138">
        <v>0</v>
      </c>
      <c r="J21" s="138">
        <v>0</v>
      </c>
      <c r="K21" s="138">
        <v>0</v>
      </c>
      <c r="L21" s="138">
        <v>0</v>
      </c>
      <c r="M21" s="138">
        <v>117511883.91093647</v>
      </c>
      <c r="N21" s="138">
        <v>0</v>
      </c>
      <c r="O21" s="138">
        <v>0</v>
      </c>
      <c r="P21" s="138">
        <v>0</v>
      </c>
      <c r="Q21" s="138">
        <v>5526054</v>
      </c>
      <c r="R21" s="138">
        <v>0</v>
      </c>
      <c r="S21" s="138">
        <v>131329677.85293648</v>
      </c>
    </row>
    <row r="22" spans="1:19" ht="14.4" thickBot="1">
      <c r="A22" s="53"/>
      <c r="B22" s="83" t="s">
        <v>66</v>
      </c>
      <c r="C22" s="138">
        <v>265922789.51202866</v>
      </c>
      <c r="D22" s="138">
        <v>0</v>
      </c>
      <c r="E22" s="138">
        <v>28450620.010000002</v>
      </c>
      <c r="F22" s="138">
        <v>0</v>
      </c>
      <c r="G22" s="138">
        <v>194820460.32242012</v>
      </c>
      <c r="H22" s="138">
        <v>1106324.5326000005</v>
      </c>
      <c r="I22" s="138">
        <v>10322084.15</v>
      </c>
      <c r="J22" s="138">
        <v>0</v>
      </c>
      <c r="K22" s="138">
        <v>706907250.39762032</v>
      </c>
      <c r="L22" s="138">
        <v>16744901.929556031</v>
      </c>
      <c r="M22" s="138">
        <v>959014782.20273614</v>
      </c>
      <c r="N22" s="138">
        <v>43285851.984240808</v>
      </c>
      <c r="O22" s="138">
        <v>32837877.010999996</v>
      </c>
      <c r="P22" s="138">
        <v>0</v>
      </c>
      <c r="Q22" s="138">
        <v>5526054</v>
      </c>
      <c r="R22" s="138">
        <v>0</v>
      </c>
      <c r="S22" s="138">
        <v>1687537239.7251163</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2" tint="-9.9978637043366805E-2"/>
  </sheetPr>
  <dimension ref="A1:V28"/>
  <sheetViews>
    <sheetView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97" style="1" bestFit="1" customWidth="1"/>
    <col min="3" max="3" width="19" style="1" customWidth="1"/>
    <col min="4" max="4" width="19.5546875" style="1" customWidth="1"/>
    <col min="5" max="5" width="31.109375" style="1" customWidth="1"/>
    <col min="6" max="6" width="29.109375" style="1" customWidth="1"/>
    <col min="7" max="7" width="28.5546875" style="1" customWidth="1"/>
    <col min="8" max="8" width="26.44140625" style="1" customWidth="1"/>
    <col min="9" max="9" width="23.6640625" style="1" customWidth="1"/>
    <col min="10" max="10" width="21.5546875" style="1" customWidth="1"/>
    <col min="11" max="11" width="15.6640625" style="1" customWidth="1"/>
    <col min="12" max="12" width="13.33203125" style="1" customWidth="1"/>
    <col min="13" max="13" width="20.88671875" style="1" customWidth="1"/>
    <col min="14" max="14" width="19.33203125" style="1" customWidth="1"/>
    <col min="15" max="15" width="18.44140625" style="1" customWidth="1"/>
    <col min="16" max="16" width="19" style="1" customWidth="1"/>
    <col min="17" max="17" width="20.33203125" style="1" customWidth="1"/>
    <col min="18" max="18" width="18" style="1" customWidth="1"/>
    <col min="19" max="19" width="36" style="1" customWidth="1"/>
    <col min="20" max="20" width="19.44140625" style="1" customWidth="1"/>
    <col min="21" max="21" width="19.109375" style="1" customWidth="1"/>
    <col min="22" max="22" width="20" style="1" customWidth="1"/>
    <col min="23" max="16384" width="9.109375" style="8"/>
  </cols>
  <sheetData>
    <row r="1" spans="1:22">
      <c r="A1" s="1" t="s">
        <v>97</v>
      </c>
      <c r="B1" s="1" t="str">
        <f>Info!C2</f>
        <v>სს ტერაბანკი</v>
      </c>
    </row>
    <row r="2" spans="1:22">
      <c r="A2" s="1" t="s">
        <v>98</v>
      </c>
      <c r="B2" s="243">
        <f>'1. key ratios'!B2</f>
        <v>46022</v>
      </c>
    </row>
    <row r="4" spans="1:22" ht="28.2" thickBot="1">
      <c r="A4" s="1" t="s">
        <v>249</v>
      </c>
      <c r="B4" s="144" t="s">
        <v>283</v>
      </c>
      <c r="V4" s="113" t="s">
        <v>76</v>
      </c>
    </row>
    <row r="5" spans="1:22">
      <c r="A5" s="51"/>
      <c r="B5" s="52"/>
      <c r="C5" s="679" t="s">
        <v>105</v>
      </c>
      <c r="D5" s="680"/>
      <c r="E5" s="680"/>
      <c r="F5" s="680"/>
      <c r="G5" s="680"/>
      <c r="H5" s="680"/>
      <c r="I5" s="680"/>
      <c r="J5" s="680"/>
      <c r="K5" s="680"/>
      <c r="L5" s="681"/>
      <c r="M5" s="679" t="s">
        <v>106</v>
      </c>
      <c r="N5" s="680"/>
      <c r="O5" s="680"/>
      <c r="P5" s="680"/>
      <c r="Q5" s="680"/>
      <c r="R5" s="680"/>
      <c r="S5" s="681"/>
      <c r="T5" s="684" t="s">
        <v>281</v>
      </c>
      <c r="U5" s="684" t="s">
        <v>280</v>
      </c>
      <c r="V5" s="682" t="s">
        <v>107</v>
      </c>
    </row>
    <row r="6" spans="1:22" s="29" customFormat="1" ht="138">
      <c r="A6" s="57"/>
      <c r="B6" s="89"/>
      <c r="C6" s="49" t="s">
        <v>108</v>
      </c>
      <c r="D6" s="48" t="s">
        <v>109</v>
      </c>
      <c r="E6" s="46" t="s">
        <v>110</v>
      </c>
      <c r="F6" s="46" t="s">
        <v>275</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685"/>
      <c r="U6" s="685"/>
      <c r="V6" s="683"/>
    </row>
    <row r="7" spans="1:22">
      <c r="A7" s="82">
        <v>1</v>
      </c>
      <c r="B7" s="87" t="s">
        <v>123</v>
      </c>
      <c r="C7" s="139">
        <v>0</v>
      </c>
      <c r="D7" s="139">
        <v>0</v>
      </c>
      <c r="E7" s="139">
        <v>0</v>
      </c>
      <c r="F7" s="139">
        <v>0</v>
      </c>
      <c r="G7" s="139">
        <v>0</v>
      </c>
      <c r="H7" s="139">
        <v>0</v>
      </c>
      <c r="I7" s="139">
        <v>0</v>
      </c>
      <c r="J7" s="139">
        <v>0</v>
      </c>
      <c r="K7" s="139">
        <v>0</v>
      </c>
      <c r="L7" s="139">
        <v>0</v>
      </c>
      <c r="M7" s="139">
        <v>0</v>
      </c>
      <c r="N7" s="139">
        <v>0</v>
      </c>
      <c r="O7" s="139">
        <v>0</v>
      </c>
      <c r="P7" s="139">
        <v>0</v>
      </c>
      <c r="Q7" s="139">
        <v>0</v>
      </c>
      <c r="R7" s="139">
        <v>0</v>
      </c>
      <c r="S7" s="139">
        <v>0</v>
      </c>
      <c r="T7" s="139">
        <v>0</v>
      </c>
      <c r="U7" s="139">
        <v>0</v>
      </c>
      <c r="V7" s="139">
        <v>0</v>
      </c>
    </row>
    <row r="8" spans="1:22">
      <c r="A8" s="82">
        <v>2</v>
      </c>
      <c r="B8" s="87" t="s">
        <v>124</v>
      </c>
      <c r="C8" s="139">
        <v>0</v>
      </c>
      <c r="D8" s="139">
        <v>0</v>
      </c>
      <c r="E8" s="139">
        <v>0</v>
      </c>
      <c r="F8" s="139">
        <v>0</v>
      </c>
      <c r="G8" s="139">
        <v>0</v>
      </c>
      <c r="H8" s="139">
        <v>0</v>
      </c>
      <c r="I8" s="139">
        <v>0</v>
      </c>
      <c r="J8" s="139">
        <v>0</v>
      </c>
      <c r="K8" s="139">
        <v>0</v>
      </c>
      <c r="L8" s="139">
        <v>0</v>
      </c>
      <c r="M8" s="139">
        <v>0</v>
      </c>
      <c r="N8" s="139">
        <v>0</v>
      </c>
      <c r="O8" s="139">
        <v>0</v>
      </c>
      <c r="P8" s="139">
        <v>0</v>
      </c>
      <c r="Q8" s="139">
        <v>0</v>
      </c>
      <c r="R8" s="139">
        <v>0</v>
      </c>
      <c r="S8" s="139">
        <v>0</v>
      </c>
      <c r="T8" s="139">
        <v>0</v>
      </c>
      <c r="U8" s="139">
        <v>0</v>
      </c>
      <c r="V8" s="139">
        <v>0</v>
      </c>
    </row>
    <row r="9" spans="1:22">
      <c r="A9" s="82">
        <v>3</v>
      </c>
      <c r="B9" s="87" t="s">
        <v>125</v>
      </c>
      <c r="C9" s="139">
        <v>0</v>
      </c>
      <c r="D9" s="139">
        <v>0</v>
      </c>
      <c r="E9" s="139">
        <v>0</v>
      </c>
      <c r="F9" s="139">
        <v>0</v>
      </c>
      <c r="G9" s="139">
        <v>0</v>
      </c>
      <c r="H9" s="139">
        <v>0</v>
      </c>
      <c r="I9" s="139">
        <v>0</v>
      </c>
      <c r="J9" s="139">
        <v>0</v>
      </c>
      <c r="K9" s="139">
        <v>0</v>
      </c>
      <c r="L9" s="139">
        <v>0</v>
      </c>
      <c r="M9" s="139">
        <v>0</v>
      </c>
      <c r="N9" s="139">
        <v>0</v>
      </c>
      <c r="O9" s="139">
        <v>0</v>
      </c>
      <c r="P9" s="139">
        <v>0</v>
      </c>
      <c r="Q9" s="139">
        <v>0</v>
      </c>
      <c r="R9" s="139">
        <v>0</v>
      </c>
      <c r="S9" s="139">
        <v>0</v>
      </c>
      <c r="T9" s="139">
        <v>0</v>
      </c>
      <c r="U9" s="139">
        <v>0</v>
      </c>
      <c r="V9" s="139">
        <v>0</v>
      </c>
    </row>
    <row r="10" spans="1:22">
      <c r="A10" s="82">
        <v>4</v>
      </c>
      <c r="B10" s="87" t="s">
        <v>126</v>
      </c>
      <c r="C10" s="139">
        <v>0</v>
      </c>
      <c r="D10" s="139">
        <v>0</v>
      </c>
      <c r="E10" s="139">
        <v>0</v>
      </c>
      <c r="F10" s="139">
        <v>0</v>
      </c>
      <c r="G10" s="139">
        <v>0</v>
      </c>
      <c r="H10" s="139">
        <v>0</v>
      </c>
      <c r="I10" s="139">
        <v>0</v>
      </c>
      <c r="J10" s="139">
        <v>0</v>
      </c>
      <c r="K10" s="139">
        <v>0</v>
      </c>
      <c r="L10" s="139">
        <v>0</v>
      </c>
      <c r="M10" s="139">
        <v>0</v>
      </c>
      <c r="N10" s="139">
        <v>0</v>
      </c>
      <c r="O10" s="139">
        <v>0</v>
      </c>
      <c r="P10" s="139">
        <v>0</v>
      </c>
      <c r="Q10" s="139">
        <v>0</v>
      </c>
      <c r="R10" s="139">
        <v>0</v>
      </c>
      <c r="S10" s="139">
        <v>0</v>
      </c>
      <c r="T10" s="139">
        <v>0</v>
      </c>
      <c r="U10" s="139">
        <v>0</v>
      </c>
      <c r="V10" s="139">
        <v>0</v>
      </c>
    </row>
    <row r="11" spans="1:22">
      <c r="A11" s="82">
        <v>5</v>
      </c>
      <c r="B11" s="87" t="s">
        <v>920</v>
      </c>
      <c r="C11" s="139">
        <v>0</v>
      </c>
      <c r="D11" s="139">
        <v>0</v>
      </c>
      <c r="E11" s="139">
        <v>0</v>
      </c>
      <c r="F11" s="139">
        <v>0</v>
      </c>
      <c r="G11" s="139">
        <v>0</v>
      </c>
      <c r="H11" s="139">
        <v>0</v>
      </c>
      <c r="I11" s="139">
        <v>0</v>
      </c>
      <c r="J11" s="139">
        <v>0</v>
      </c>
      <c r="K11" s="139">
        <v>0</v>
      </c>
      <c r="L11" s="139">
        <v>0</v>
      </c>
      <c r="M11" s="139">
        <v>0</v>
      </c>
      <c r="N11" s="139">
        <v>0</v>
      </c>
      <c r="O11" s="139">
        <v>0</v>
      </c>
      <c r="P11" s="139">
        <v>0</v>
      </c>
      <c r="Q11" s="139">
        <v>0</v>
      </c>
      <c r="R11" s="139">
        <v>0</v>
      </c>
      <c r="S11" s="139">
        <v>0</v>
      </c>
      <c r="T11" s="139">
        <v>0</v>
      </c>
      <c r="U11" s="139">
        <v>0</v>
      </c>
      <c r="V11" s="139">
        <v>0</v>
      </c>
    </row>
    <row r="12" spans="1:22">
      <c r="A12" s="82">
        <v>6</v>
      </c>
      <c r="B12" s="87" t="s">
        <v>127</v>
      </c>
      <c r="C12" s="139">
        <v>0</v>
      </c>
      <c r="D12" s="139">
        <v>0</v>
      </c>
      <c r="E12" s="139">
        <v>0</v>
      </c>
      <c r="F12" s="139">
        <v>0</v>
      </c>
      <c r="G12" s="139">
        <v>0</v>
      </c>
      <c r="H12" s="139">
        <v>0</v>
      </c>
      <c r="I12" s="139">
        <v>0</v>
      </c>
      <c r="J12" s="139">
        <v>0</v>
      </c>
      <c r="K12" s="139">
        <v>0</v>
      </c>
      <c r="L12" s="139">
        <v>0</v>
      </c>
      <c r="M12" s="139">
        <v>0</v>
      </c>
      <c r="N12" s="139">
        <v>0</v>
      </c>
      <c r="O12" s="139">
        <v>0</v>
      </c>
      <c r="P12" s="139">
        <v>0</v>
      </c>
      <c r="Q12" s="139">
        <v>0</v>
      </c>
      <c r="R12" s="139">
        <v>0</v>
      </c>
      <c r="S12" s="139">
        <v>0</v>
      </c>
      <c r="T12" s="139">
        <v>0</v>
      </c>
      <c r="U12" s="139">
        <v>0</v>
      </c>
      <c r="V12" s="139">
        <v>0</v>
      </c>
    </row>
    <row r="13" spans="1:22">
      <c r="A13" s="82">
        <v>7</v>
      </c>
      <c r="B13" s="87" t="s">
        <v>71</v>
      </c>
      <c r="C13" s="139">
        <v>0</v>
      </c>
      <c r="D13" s="139">
        <v>29538248.493450005</v>
      </c>
      <c r="E13" s="139">
        <v>0</v>
      </c>
      <c r="F13" s="139">
        <v>0</v>
      </c>
      <c r="G13" s="139">
        <v>0</v>
      </c>
      <c r="H13" s="139">
        <v>0</v>
      </c>
      <c r="I13" s="139">
        <v>0</v>
      </c>
      <c r="J13" s="139">
        <v>0</v>
      </c>
      <c r="K13" s="139">
        <v>0</v>
      </c>
      <c r="L13" s="139">
        <v>0</v>
      </c>
      <c r="M13" s="139">
        <v>17603216.082107406</v>
      </c>
      <c r="N13" s="139">
        <v>0</v>
      </c>
      <c r="O13" s="139">
        <v>717677.32</v>
      </c>
      <c r="P13" s="139">
        <v>0</v>
      </c>
      <c r="Q13" s="139">
        <v>0</v>
      </c>
      <c r="R13" s="139">
        <v>0</v>
      </c>
      <c r="S13" s="139">
        <v>0</v>
      </c>
      <c r="T13" s="139">
        <v>45223680.383407414</v>
      </c>
      <c r="U13" s="139">
        <v>2635461.5121499998</v>
      </c>
      <c r="V13" s="139">
        <v>47859141.895557411</v>
      </c>
    </row>
    <row r="14" spans="1:22">
      <c r="A14" s="82">
        <v>8</v>
      </c>
      <c r="B14" s="87" t="s">
        <v>72</v>
      </c>
      <c r="C14" s="139">
        <v>0</v>
      </c>
      <c r="D14" s="139">
        <v>4305450.5931999991</v>
      </c>
      <c r="E14" s="139">
        <v>0</v>
      </c>
      <c r="F14" s="139">
        <v>0</v>
      </c>
      <c r="G14" s="139">
        <v>0</v>
      </c>
      <c r="H14" s="139">
        <v>0</v>
      </c>
      <c r="I14" s="139">
        <v>0</v>
      </c>
      <c r="J14" s="139">
        <v>0</v>
      </c>
      <c r="K14" s="139">
        <v>0</v>
      </c>
      <c r="L14" s="139">
        <v>0</v>
      </c>
      <c r="M14" s="139">
        <v>6678576.125769523</v>
      </c>
      <c r="N14" s="139">
        <v>0</v>
      </c>
      <c r="O14" s="139">
        <v>24596003.297397535</v>
      </c>
      <c r="P14" s="139">
        <v>0</v>
      </c>
      <c r="Q14" s="139">
        <v>0</v>
      </c>
      <c r="R14" s="139">
        <v>0</v>
      </c>
      <c r="S14" s="139">
        <v>0</v>
      </c>
      <c r="T14" s="139">
        <v>35146556.432667054</v>
      </c>
      <c r="U14" s="139">
        <v>433473.58370000002</v>
      </c>
      <c r="V14" s="139">
        <v>35580030.016367055</v>
      </c>
    </row>
    <row r="15" spans="1:22">
      <c r="A15" s="82">
        <v>9</v>
      </c>
      <c r="B15" s="87" t="s">
        <v>921</v>
      </c>
      <c r="C15" s="139">
        <v>0</v>
      </c>
      <c r="D15" s="139">
        <v>0</v>
      </c>
      <c r="E15" s="139">
        <v>0</v>
      </c>
      <c r="F15" s="139">
        <v>0</v>
      </c>
      <c r="G15" s="139">
        <v>0</v>
      </c>
      <c r="H15" s="139">
        <v>0</v>
      </c>
      <c r="I15" s="139">
        <v>0</v>
      </c>
      <c r="J15" s="139">
        <v>0</v>
      </c>
      <c r="K15" s="139">
        <v>0</v>
      </c>
      <c r="L15" s="139">
        <v>0</v>
      </c>
      <c r="M15" s="139">
        <v>185035.56398290547</v>
      </c>
      <c r="N15" s="139">
        <v>0</v>
      </c>
      <c r="O15" s="139">
        <v>646636.37388112978</v>
      </c>
      <c r="P15" s="139">
        <v>0</v>
      </c>
      <c r="Q15" s="139">
        <v>0</v>
      </c>
      <c r="R15" s="139">
        <v>0</v>
      </c>
      <c r="S15" s="139">
        <v>0</v>
      </c>
      <c r="T15" s="139">
        <v>831671.93786403525</v>
      </c>
      <c r="U15" s="139">
        <v>0</v>
      </c>
      <c r="V15" s="139">
        <v>831671.93786403525</v>
      </c>
    </row>
    <row r="16" spans="1:22">
      <c r="A16" s="82">
        <v>10</v>
      </c>
      <c r="B16" s="87" t="s">
        <v>67</v>
      </c>
      <c r="C16" s="139">
        <v>0</v>
      </c>
      <c r="D16" s="139">
        <v>0</v>
      </c>
      <c r="E16" s="139">
        <v>0</v>
      </c>
      <c r="F16" s="139">
        <v>0</v>
      </c>
      <c r="G16" s="139">
        <v>0</v>
      </c>
      <c r="H16" s="139">
        <v>0</v>
      </c>
      <c r="I16" s="139">
        <v>0</v>
      </c>
      <c r="J16" s="139">
        <v>0</v>
      </c>
      <c r="K16" s="139">
        <v>0</v>
      </c>
      <c r="L16" s="139">
        <v>0</v>
      </c>
      <c r="M16" s="139">
        <v>10348716.863999998</v>
      </c>
      <c r="N16" s="139">
        <v>0</v>
      </c>
      <c r="O16" s="139">
        <v>1249743.7799999998</v>
      </c>
      <c r="P16" s="139">
        <v>0</v>
      </c>
      <c r="Q16" s="139">
        <v>0</v>
      </c>
      <c r="R16" s="139">
        <v>0</v>
      </c>
      <c r="S16" s="139">
        <v>0</v>
      </c>
      <c r="T16" s="139">
        <v>11598460.643999998</v>
      </c>
      <c r="U16" s="139">
        <v>0</v>
      </c>
      <c r="V16" s="139">
        <v>11598460.643999998</v>
      </c>
    </row>
    <row r="17" spans="1:22">
      <c r="A17" s="82">
        <v>11</v>
      </c>
      <c r="B17" s="87" t="s">
        <v>68</v>
      </c>
      <c r="C17" s="139">
        <v>0</v>
      </c>
      <c r="D17" s="139">
        <v>0</v>
      </c>
      <c r="E17" s="139">
        <v>0</v>
      </c>
      <c r="F17" s="139">
        <v>0</v>
      </c>
      <c r="G17" s="139">
        <v>0</v>
      </c>
      <c r="H17" s="139">
        <v>0</v>
      </c>
      <c r="I17" s="139">
        <v>0</v>
      </c>
      <c r="J17" s="139">
        <v>0</v>
      </c>
      <c r="K17" s="139">
        <v>0</v>
      </c>
      <c r="L17" s="139">
        <v>0</v>
      </c>
      <c r="M17" s="139">
        <v>0</v>
      </c>
      <c r="N17" s="139">
        <v>0</v>
      </c>
      <c r="O17" s="139">
        <v>0</v>
      </c>
      <c r="P17" s="139">
        <v>0</v>
      </c>
      <c r="Q17" s="139">
        <v>0</v>
      </c>
      <c r="R17" s="139">
        <v>0</v>
      </c>
      <c r="S17" s="139">
        <v>0</v>
      </c>
      <c r="T17" s="139">
        <v>0</v>
      </c>
      <c r="U17" s="139">
        <v>0</v>
      </c>
      <c r="V17" s="139">
        <v>0</v>
      </c>
    </row>
    <row r="18" spans="1:22">
      <c r="A18" s="82">
        <v>12</v>
      </c>
      <c r="B18" s="87" t="s">
        <v>69</v>
      </c>
      <c r="C18" s="139">
        <v>0</v>
      </c>
      <c r="D18" s="139">
        <v>0</v>
      </c>
      <c r="E18" s="139">
        <v>0</v>
      </c>
      <c r="F18" s="139">
        <v>0</v>
      </c>
      <c r="G18" s="139">
        <v>0</v>
      </c>
      <c r="H18" s="139">
        <v>0</v>
      </c>
      <c r="I18" s="139">
        <v>0</v>
      </c>
      <c r="J18" s="139">
        <v>0</v>
      </c>
      <c r="K18" s="139">
        <v>0</v>
      </c>
      <c r="L18" s="139">
        <v>0</v>
      </c>
      <c r="M18" s="139">
        <v>0</v>
      </c>
      <c r="N18" s="139">
        <v>0</v>
      </c>
      <c r="O18" s="139">
        <v>0</v>
      </c>
      <c r="P18" s="139">
        <v>0</v>
      </c>
      <c r="Q18" s="139">
        <v>0</v>
      </c>
      <c r="R18" s="139">
        <v>0</v>
      </c>
      <c r="S18" s="139">
        <v>0</v>
      </c>
      <c r="T18" s="139">
        <v>0</v>
      </c>
      <c r="U18" s="139">
        <v>0</v>
      </c>
      <c r="V18" s="139">
        <v>0</v>
      </c>
    </row>
    <row r="19" spans="1:22">
      <c r="A19" s="82">
        <v>13</v>
      </c>
      <c r="B19" s="87" t="s">
        <v>70</v>
      </c>
      <c r="C19" s="139">
        <v>0</v>
      </c>
      <c r="D19" s="139">
        <v>0</v>
      </c>
      <c r="E19" s="139">
        <v>0</v>
      </c>
      <c r="F19" s="139">
        <v>0</v>
      </c>
      <c r="G19" s="139">
        <v>0</v>
      </c>
      <c r="H19" s="139">
        <v>0</v>
      </c>
      <c r="I19" s="139">
        <v>0</v>
      </c>
      <c r="J19" s="139">
        <v>0</v>
      </c>
      <c r="K19" s="139">
        <v>0</v>
      </c>
      <c r="L19" s="139">
        <v>0</v>
      </c>
      <c r="M19" s="139">
        <v>0</v>
      </c>
      <c r="N19" s="139">
        <v>0</v>
      </c>
      <c r="O19" s="139">
        <v>0</v>
      </c>
      <c r="P19" s="139">
        <v>0</v>
      </c>
      <c r="Q19" s="139">
        <v>0</v>
      </c>
      <c r="R19" s="139">
        <v>0</v>
      </c>
      <c r="S19" s="139">
        <v>0</v>
      </c>
      <c r="T19" s="139">
        <v>0</v>
      </c>
      <c r="U19" s="139">
        <v>0</v>
      </c>
      <c r="V19" s="139">
        <v>0</v>
      </c>
    </row>
    <row r="20" spans="1:22">
      <c r="A20" s="82">
        <v>14</v>
      </c>
      <c r="B20" s="87" t="s">
        <v>143</v>
      </c>
      <c r="C20" s="139">
        <v>0</v>
      </c>
      <c r="D20" s="139">
        <v>0</v>
      </c>
      <c r="E20" s="139">
        <v>0</v>
      </c>
      <c r="F20" s="139">
        <v>0</v>
      </c>
      <c r="G20" s="139">
        <v>0</v>
      </c>
      <c r="H20" s="139">
        <v>0</v>
      </c>
      <c r="I20" s="139">
        <v>0</v>
      </c>
      <c r="J20" s="139">
        <v>0</v>
      </c>
      <c r="K20" s="139">
        <v>0</v>
      </c>
      <c r="L20" s="139">
        <v>0</v>
      </c>
      <c r="M20" s="139">
        <v>0</v>
      </c>
      <c r="N20" s="139">
        <v>0</v>
      </c>
      <c r="O20" s="139">
        <v>0</v>
      </c>
      <c r="P20" s="139">
        <v>0</v>
      </c>
      <c r="Q20" s="139">
        <v>0</v>
      </c>
      <c r="R20" s="139">
        <v>0</v>
      </c>
      <c r="S20" s="139">
        <v>0</v>
      </c>
      <c r="T20" s="139">
        <v>0</v>
      </c>
      <c r="U20" s="139">
        <v>0</v>
      </c>
      <c r="V20" s="139">
        <v>0</v>
      </c>
    </row>
    <row r="21" spans="1:22" ht="14.4" thickBot="1">
      <c r="A21" s="53"/>
      <c r="B21" s="54" t="s">
        <v>66</v>
      </c>
      <c r="C21" s="139">
        <v>0</v>
      </c>
      <c r="D21" s="139">
        <v>33843699.086650006</v>
      </c>
      <c r="E21" s="139">
        <v>0</v>
      </c>
      <c r="F21" s="139">
        <v>0</v>
      </c>
      <c r="G21" s="139">
        <v>0</v>
      </c>
      <c r="H21" s="139">
        <v>0</v>
      </c>
      <c r="I21" s="139">
        <v>0</v>
      </c>
      <c r="J21" s="139">
        <v>0</v>
      </c>
      <c r="K21" s="139">
        <v>0</v>
      </c>
      <c r="L21" s="139">
        <v>0</v>
      </c>
      <c r="M21" s="139">
        <v>34815544.635859832</v>
      </c>
      <c r="N21" s="139">
        <v>0</v>
      </c>
      <c r="O21" s="139">
        <v>27210060.771278668</v>
      </c>
      <c r="P21" s="139">
        <v>0</v>
      </c>
      <c r="Q21" s="139">
        <v>0</v>
      </c>
      <c r="R21" s="139">
        <v>0</v>
      </c>
      <c r="S21" s="139">
        <v>0</v>
      </c>
      <c r="T21" s="139">
        <v>92800369.39793849</v>
      </c>
      <c r="U21" s="139">
        <v>3068935.0958499997</v>
      </c>
      <c r="V21" s="139">
        <v>95869304.493788496</v>
      </c>
    </row>
    <row r="24" spans="1:22">
      <c r="C24" s="32"/>
      <c r="D24" s="32"/>
      <c r="E24" s="32"/>
    </row>
    <row r="25" spans="1:22">
      <c r="A25" s="28"/>
      <c r="B25" s="28"/>
      <c r="D25" s="32"/>
      <c r="E25" s="32"/>
    </row>
    <row r="26" spans="1:22">
      <c r="A26" s="28"/>
      <c r="B26" s="47"/>
      <c r="D26" s="32"/>
      <c r="E26" s="32"/>
    </row>
    <row r="27" spans="1:22">
      <c r="A27" s="28"/>
      <c r="B27" s="28"/>
      <c r="D27" s="32"/>
      <c r="E27" s="32"/>
    </row>
    <row r="28" spans="1:22">
      <c r="A28" s="28"/>
      <c r="B28" s="47"/>
      <c r="D28" s="32"/>
      <c r="E28" s="3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2" tint="-9.9978637043366805E-2"/>
  </sheetPr>
  <dimension ref="A1:I28"/>
  <sheetViews>
    <sheetView zoomScaleNormal="100" workbookViewId="0">
      <pane xSplit="1" ySplit="7" topLeftCell="B8" activePane="bottomRight" state="frozen"/>
      <selection activeCell="B36" sqref="B36:C36"/>
      <selection pane="topRight" activeCell="B36" sqref="B36:C36"/>
      <selection pane="bottomLeft" activeCell="B36" sqref="B36:C36"/>
      <selection pane="bottomRight" activeCell="B8" sqref="B8"/>
    </sheetView>
  </sheetViews>
  <sheetFormatPr defaultColWidth="9.109375" defaultRowHeight="13.8"/>
  <cols>
    <col min="1" max="1" width="10.5546875" style="1" bestFit="1" customWidth="1"/>
    <col min="2" max="2" width="101.88671875" style="1" customWidth="1"/>
    <col min="3" max="3" width="13.6640625" style="1" customWidth="1"/>
    <col min="4" max="4" width="14.88671875" style="1" bestFit="1" customWidth="1"/>
    <col min="5" max="5" width="17.6640625" style="1" customWidth="1"/>
    <col min="6" max="6" width="15.88671875" style="1" customWidth="1"/>
    <col min="7" max="7" width="17.44140625" style="1" customWidth="1"/>
    <col min="8" max="8" width="15.33203125" style="1" customWidth="1"/>
    <col min="9" max="16384" width="9.109375" style="8"/>
  </cols>
  <sheetData>
    <row r="1" spans="1:9">
      <c r="A1" s="1" t="s">
        <v>97</v>
      </c>
      <c r="B1" s="1" t="str">
        <f>Info!C2</f>
        <v>სს ტერაბანკი</v>
      </c>
    </row>
    <row r="2" spans="1:9">
      <c r="A2" s="1" t="s">
        <v>98</v>
      </c>
      <c r="B2" s="243">
        <f>'1. key ratios'!B2</f>
        <v>46022</v>
      </c>
    </row>
    <row r="4" spans="1:9" ht="14.4" thickBot="1">
      <c r="A4" s="1" t="s">
        <v>250</v>
      </c>
      <c r="B4" s="22" t="s">
        <v>284</v>
      </c>
    </row>
    <row r="5" spans="1:9">
      <c r="A5" s="51"/>
      <c r="B5" s="80"/>
      <c r="C5" s="84" t="s">
        <v>0</v>
      </c>
      <c r="D5" s="84" t="s">
        <v>1</v>
      </c>
      <c r="E5" s="84" t="s">
        <v>2</v>
      </c>
      <c r="F5" s="84" t="s">
        <v>3</v>
      </c>
      <c r="G5" s="141" t="s">
        <v>4</v>
      </c>
      <c r="H5" s="85" t="s">
        <v>5</v>
      </c>
      <c r="I5" s="18"/>
    </row>
    <row r="6" spans="1:9" ht="15" customHeight="1">
      <c r="A6" s="79"/>
      <c r="B6" s="16"/>
      <c r="C6" s="677" t="s">
        <v>276</v>
      </c>
      <c r="D6" s="688" t="s">
        <v>297</v>
      </c>
      <c r="E6" s="689"/>
      <c r="F6" s="677" t="s">
        <v>303</v>
      </c>
      <c r="G6" s="677" t="s">
        <v>304</v>
      </c>
      <c r="H6" s="686" t="s">
        <v>278</v>
      </c>
      <c r="I6" s="18"/>
    </row>
    <row r="7" spans="1:9" ht="69">
      <c r="A7" s="79"/>
      <c r="B7" s="16"/>
      <c r="C7" s="678"/>
      <c r="D7" s="142" t="s">
        <v>279</v>
      </c>
      <c r="E7" s="142" t="s">
        <v>277</v>
      </c>
      <c r="F7" s="678"/>
      <c r="G7" s="678"/>
      <c r="H7" s="687"/>
      <c r="I7" s="18"/>
    </row>
    <row r="8" spans="1:9">
      <c r="A8" s="44">
        <v>1</v>
      </c>
      <c r="B8" s="87" t="s">
        <v>123</v>
      </c>
      <c r="C8" s="138">
        <v>320664053.37202865</v>
      </c>
      <c r="D8" s="138">
        <v>0</v>
      </c>
      <c r="E8" s="138">
        <v>0</v>
      </c>
      <c r="F8" s="138">
        <v>104212155.00999999</v>
      </c>
      <c r="G8" s="138">
        <v>104212155.00999999</v>
      </c>
      <c r="H8" s="495">
        <v>0.32498857890096877</v>
      </c>
    </row>
    <row r="9" spans="1:9" ht="15" customHeight="1">
      <c r="A9" s="44">
        <v>2</v>
      </c>
      <c r="B9" s="87" t="s">
        <v>124</v>
      </c>
      <c r="C9" s="138">
        <v>0</v>
      </c>
      <c r="D9" s="138">
        <v>0</v>
      </c>
      <c r="E9" s="138">
        <v>0</v>
      </c>
      <c r="F9" s="138">
        <v>0</v>
      </c>
      <c r="G9" s="138">
        <v>0</v>
      </c>
      <c r="H9" s="495" t="s">
        <v>1029</v>
      </c>
    </row>
    <row r="10" spans="1:9">
      <c r="A10" s="44">
        <v>3</v>
      </c>
      <c r="B10" s="87" t="s">
        <v>125</v>
      </c>
      <c r="C10" s="138">
        <v>0</v>
      </c>
      <c r="D10" s="138">
        <v>0</v>
      </c>
      <c r="E10" s="138">
        <v>0</v>
      </c>
      <c r="F10" s="138">
        <v>0</v>
      </c>
      <c r="G10" s="138">
        <v>0</v>
      </c>
      <c r="H10" s="495" t="s">
        <v>1029</v>
      </c>
    </row>
    <row r="11" spans="1:9">
      <c r="A11" s="44">
        <v>4</v>
      </c>
      <c r="B11" s="87" t="s">
        <v>126</v>
      </c>
      <c r="C11" s="138">
        <v>0</v>
      </c>
      <c r="D11" s="138">
        <v>0</v>
      </c>
      <c r="E11" s="138">
        <v>0</v>
      </c>
      <c r="F11" s="138">
        <v>0</v>
      </c>
      <c r="G11" s="138">
        <v>0</v>
      </c>
      <c r="H11" s="495" t="s">
        <v>1029</v>
      </c>
    </row>
    <row r="12" spans="1:9">
      <c r="A12" s="44">
        <v>5</v>
      </c>
      <c r="B12" s="87" t="s">
        <v>920</v>
      </c>
      <c r="C12" s="138">
        <v>0</v>
      </c>
      <c r="D12" s="138">
        <v>0</v>
      </c>
      <c r="E12" s="138">
        <v>0</v>
      </c>
      <c r="F12" s="138">
        <v>0</v>
      </c>
      <c r="G12" s="138">
        <v>0</v>
      </c>
      <c r="H12" s="495" t="s">
        <v>1029</v>
      </c>
    </row>
    <row r="13" spans="1:9">
      <c r="A13" s="44">
        <v>6</v>
      </c>
      <c r="B13" s="87" t="s">
        <v>127</v>
      </c>
      <c r="C13" s="138">
        <v>39778240.420000002</v>
      </c>
      <c r="D13" s="138">
        <v>0</v>
      </c>
      <c r="E13" s="138">
        <v>0</v>
      </c>
      <c r="F13" s="138">
        <v>11823205.495000001</v>
      </c>
      <c r="G13" s="138">
        <v>11823205.495000001</v>
      </c>
      <c r="H13" s="495">
        <v>0.29722796609815455</v>
      </c>
    </row>
    <row r="14" spans="1:9">
      <c r="A14" s="44">
        <v>7</v>
      </c>
      <c r="B14" s="87" t="s">
        <v>71</v>
      </c>
      <c r="C14" s="138">
        <v>736316044.92179966</v>
      </c>
      <c r="D14" s="138">
        <v>87669652.806336045</v>
      </c>
      <c r="E14" s="138">
        <v>43285851.984240808</v>
      </c>
      <c r="F14" s="138">
        <v>779601896.90604043</v>
      </c>
      <c r="G14" s="138">
        <v>731742755.01048303</v>
      </c>
      <c r="H14" s="495">
        <v>0.93861079342483245</v>
      </c>
    </row>
    <row r="15" spans="1:9">
      <c r="A15" s="44">
        <v>8</v>
      </c>
      <c r="B15" s="87" t="s">
        <v>72</v>
      </c>
      <c r="C15" s="138">
        <v>706907250.39762032</v>
      </c>
      <c r="D15" s="138">
        <v>37962978.906412065</v>
      </c>
      <c r="E15" s="138">
        <v>16744901.929556031</v>
      </c>
      <c r="F15" s="138">
        <v>542739114.24538231</v>
      </c>
      <c r="G15" s="138">
        <v>507159084.22901523</v>
      </c>
      <c r="H15" s="495">
        <v>0.70083268957060929</v>
      </c>
    </row>
    <row r="16" spans="1:9">
      <c r="A16" s="44">
        <v>9</v>
      </c>
      <c r="B16" s="87" t="s">
        <v>921</v>
      </c>
      <c r="C16" s="138">
        <v>194820460.32242012</v>
      </c>
      <c r="D16" s="138">
        <v>2205646.8531000009</v>
      </c>
      <c r="E16" s="138">
        <v>1106324.5326000005</v>
      </c>
      <c r="F16" s="138">
        <v>68574374.699257046</v>
      </c>
      <c r="G16" s="138">
        <v>67742702.761393011</v>
      </c>
      <c r="H16" s="495">
        <v>0.34575519019270673</v>
      </c>
    </row>
    <row r="17" spans="1:8">
      <c r="A17" s="44">
        <v>10</v>
      </c>
      <c r="B17" s="87" t="s">
        <v>67</v>
      </c>
      <c r="C17" s="138">
        <v>32837877.010999996</v>
      </c>
      <c r="D17" s="138">
        <v>0</v>
      </c>
      <c r="E17" s="138">
        <v>0</v>
      </c>
      <c r="F17" s="138">
        <v>49256815.516499996</v>
      </c>
      <c r="G17" s="138">
        <v>37658354.872500002</v>
      </c>
      <c r="H17" s="495">
        <v>1.1467962700477028</v>
      </c>
    </row>
    <row r="18" spans="1:8">
      <c r="A18" s="44">
        <v>11</v>
      </c>
      <c r="B18" s="87" t="s">
        <v>68</v>
      </c>
      <c r="C18" s="138">
        <v>0</v>
      </c>
      <c r="D18" s="138">
        <v>0</v>
      </c>
      <c r="E18" s="138">
        <v>0</v>
      </c>
      <c r="F18" s="138">
        <v>0</v>
      </c>
      <c r="G18" s="138">
        <v>0</v>
      </c>
      <c r="H18" s="495" t="s">
        <v>1029</v>
      </c>
    </row>
    <row r="19" spans="1:8">
      <c r="A19" s="44">
        <v>12</v>
      </c>
      <c r="B19" s="87" t="s">
        <v>69</v>
      </c>
      <c r="C19" s="138">
        <v>0</v>
      </c>
      <c r="D19" s="138">
        <v>0</v>
      </c>
      <c r="E19" s="138">
        <v>0</v>
      </c>
      <c r="F19" s="138">
        <v>0</v>
      </c>
      <c r="G19" s="138">
        <v>0</v>
      </c>
      <c r="H19" s="495" t="s">
        <v>1029</v>
      </c>
    </row>
    <row r="20" spans="1:8">
      <c r="A20" s="44">
        <v>13</v>
      </c>
      <c r="B20" s="87" t="s">
        <v>70</v>
      </c>
      <c r="C20" s="138">
        <v>0</v>
      </c>
      <c r="D20" s="138">
        <v>0</v>
      </c>
      <c r="E20" s="138">
        <v>0</v>
      </c>
      <c r="F20" s="138">
        <v>0</v>
      </c>
      <c r="G20" s="138">
        <v>0</v>
      </c>
      <c r="H20" s="495" t="s">
        <v>1029</v>
      </c>
    </row>
    <row r="21" spans="1:8">
      <c r="A21" s="44">
        <v>14</v>
      </c>
      <c r="B21" s="87" t="s">
        <v>143</v>
      </c>
      <c r="C21" s="138">
        <v>172477991.16093647</v>
      </c>
      <c r="D21" s="138">
        <v>0</v>
      </c>
      <c r="E21" s="138">
        <v>0</v>
      </c>
      <c r="F21" s="138">
        <v>131329677.85293649</v>
      </c>
      <c r="G21" s="138">
        <v>131329677.85293649</v>
      </c>
      <c r="H21" s="495">
        <v>0.76142861456679911</v>
      </c>
    </row>
    <row r="22" spans="1:8" ht="14.4" thickBot="1">
      <c r="A22" s="81"/>
      <c r="B22" s="86" t="s">
        <v>66</v>
      </c>
      <c r="C22" s="138">
        <v>2203801917.6058054</v>
      </c>
      <c r="D22" s="138">
        <v>127838278.56584811</v>
      </c>
      <c r="E22" s="138">
        <v>61137078.446396843</v>
      </c>
      <c r="F22" s="138">
        <v>1687537239.7251163</v>
      </c>
      <c r="G22" s="138">
        <v>1591667935.2313278</v>
      </c>
      <c r="H22" s="495">
        <v>0.70274207738292793</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2" tint="-9.9978637043366805E-2"/>
  </sheetPr>
  <dimension ref="A1:K28"/>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104.109375" style="1" customWidth="1"/>
    <col min="3" max="3" width="12.6640625" style="1" customWidth="1"/>
    <col min="4" max="4" width="14.5546875" style="1" bestFit="1" customWidth="1"/>
    <col min="5" max="11" width="12.6640625" style="1" customWidth="1"/>
    <col min="12" max="16384" width="9.109375" style="1"/>
  </cols>
  <sheetData>
    <row r="1" spans="1:11">
      <c r="A1" s="1" t="s">
        <v>97</v>
      </c>
      <c r="B1" s="1" t="str">
        <f>Info!C2</f>
        <v>სს ტერაბანკი</v>
      </c>
    </row>
    <row r="2" spans="1:11">
      <c r="A2" s="1" t="s">
        <v>98</v>
      </c>
      <c r="B2" s="243">
        <f>'1. key ratios'!B2</f>
        <v>46022</v>
      </c>
    </row>
    <row r="4" spans="1:11" ht="14.4" thickBot="1">
      <c r="A4" s="1" t="s">
        <v>340</v>
      </c>
      <c r="B4" s="22" t="s">
        <v>339</v>
      </c>
    </row>
    <row r="5" spans="1:11" ht="30" customHeight="1">
      <c r="A5" s="693"/>
      <c r="B5" s="694"/>
      <c r="C5" s="691" t="s">
        <v>372</v>
      </c>
      <c r="D5" s="691"/>
      <c r="E5" s="691"/>
      <c r="F5" s="691" t="s">
        <v>373</v>
      </c>
      <c r="G5" s="691"/>
      <c r="H5" s="691"/>
      <c r="I5" s="691" t="s">
        <v>374</v>
      </c>
      <c r="J5" s="691"/>
      <c r="K5" s="692"/>
    </row>
    <row r="6" spans="1:11">
      <c r="A6" s="168"/>
      <c r="B6" s="169"/>
      <c r="C6" s="170" t="s">
        <v>26</v>
      </c>
      <c r="D6" s="170" t="s">
        <v>79</v>
      </c>
      <c r="E6" s="170" t="s">
        <v>66</v>
      </c>
      <c r="F6" s="170" t="s">
        <v>26</v>
      </c>
      <c r="G6" s="170" t="s">
        <v>79</v>
      </c>
      <c r="H6" s="170" t="s">
        <v>66</v>
      </c>
      <c r="I6" s="170" t="s">
        <v>26</v>
      </c>
      <c r="J6" s="170" t="s">
        <v>79</v>
      </c>
      <c r="K6" s="171" t="s">
        <v>66</v>
      </c>
    </row>
    <row r="7" spans="1:11">
      <c r="A7" s="172" t="s">
        <v>310</v>
      </c>
      <c r="B7" s="167"/>
      <c r="C7" s="167"/>
      <c r="D7" s="167"/>
      <c r="E7" s="167"/>
      <c r="F7" s="167"/>
      <c r="G7" s="167"/>
      <c r="H7" s="167"/>
      <c r="I7" s="167"/>
      <c r="J7" s="167"/>
      <c r="K7" s="173"/>
    </row>
    <row r="8" spans="1:11">
      <c r="A8" s="166">
        <v>1</v>
      </c>
      <c r="B8" s="149" t="s">
        <v>310</v>
      </c>
      <c r="C8" s="147"/>
      <c r="D8" s="147"/>
      <c r="E8" s="147"/>
      <c r="F8" s="150">
        <v>199469241.65203232</v>
      </c>
      <c r="G8" s="150">
        <v>175607974.72239193</v>
      </c>
      <c r="H8" s="150">
        <v>375077216.37442428</v>
      </c>
      <c r="I8" s="150">
        <v>181637733.0681693</v>
      </c>
      <c r="J8" s="150">
        <v>136373287.53516158</v>
      </c>
      <c r="K8" s="150">
        <v>318011020.60333091</v>
      </c>
    </row>
    <row r="9" spans="1:11">
      <c r="A9" s="172" t="s">
        <v>311</v>
      </c>
      <c r="B9" s="167"/>
      <c r="C9" s="167"/>
      <c r="D9" s="167"/>
      <c r="E9" s="167"/>
      <c r="F9" s="167"/>
      <c r="G9" s="167"/>
      <c r="H9" s="167"/>
      <c r="I9" s="167"/>
      <c r="J9" s="167"/>
      <c r="K9" s="173"/>
    </row>
    <row r="10" spans="1:11">
      <c r="A10" s="174">
        <v>2</v>
      </c>
      <c r="B10" s="151" t="s">
        <v>312</v>
      </c>
      <c r="C10" s="151">
        <v>186702975.50368077</v>
      </c>
      <c r="D10" s="151">
        <v>345496666.62534904</v>
      </c>
      <c r="E10" s="151">
        <v>532199642.12902981</v>
      </c>
      <c r="F10" s="151">
        <v>27680673.555176396</v>
      </c>
      <c r="G10" s="151">
        <v>63145294.585079484</v>
      </c>
      <c r="H10" s="151">
        <v>90825968.140255883</v>
      </c>
      <c r="I10" s="151">
        <v>5800251.6669189474</v>
      </c>
      <c r="J10" s="151">
        <v>11955101.172681747</v>
      </c>
      <c r="K10" s="151">
        <v>17755352.839600693</v>
      </c>
    </row>
    <row r="11" spans="1:11">
      <c r="A11" s="174">
        <v>3</v>
      </c>
      <c r="B11" s="151" t="s">
        <v>313</v>
      </c>
      <c r="C11" s="151">
        <v>642083568.87011862</v>
      </c>
      <c r="D11" s="505">
        <v>479593239.24328041</v>
      </c>
      <c r="E11" s="151">
        <v>1121676808.113399</v>
      </c>
      <c r="F11" s="151">
        <v>139365864.15070072</v>
      </c>
      <c r="G11" s="151">
        <v>63703620.90965832</v>
      </c>
      <c r="H11" s="151">
        <v>203069485.06035903</v>
      </c>
      <c r="I11" s="151">
        <v>124537314.84236489</v>
      </c>
      <c r="J11" s="151">
        <v>50180580.830932371</v>
      </c>
      <c r="K11" s="151">
        <v>174717895.67329726</v>
      </c>
    </row>
    <row r="12" spans="1:11">
      <c r="A12" s="174">
        <v>4</v>
      </c>
      <c r="B12" s="151" t="s">
        <v>314</v>
      </c>
      <c r="C12" s="151">
        <v>92063492.06349206</v>
      </c>
      <c r="D12" s="151">
        <v>0</v>
      </c>
      <c r="E12" s="151">
        <v>92063492.06349206</v>
      </c>
      <c r="F12" s="151">
        <v>0</v>
      </c>
      <c r="G12" s="151">
        <v>0</v>
      </c>
      <c r="H12" s="151">
        <v>0</v>
      </c>
      <c r="I12" s="151">
        <v>0</v>
      </c>
      <c r="J12" s="151">
        <v>0</v>
      </c>
      <c r="K12" s="151">
        <v>0</v>
      </c>
    </row>
    <row r="13" spans="1:11">
      <c r="A13" s="174">
        <v>5</v>
      </c>
      <c r="B13" s="151" t="s">
        <v>315</v>
      </c>
      <c r="C13" s="151">
        <v>73797238.956886247</v>
      </c>
      <c r="D13" s="151">
        <v>88003879.778398603</v>
      </c>
      <c r="E13" s="151">
        <v>161801118.73528486</v>
      </c>
      <c r="F13" s="151">
        <v>18262137.794509247</v>
      </c>
      <c r="G13" s="151">
        <v>33547050.079477273</v>
      </c>
      <c r="H13" s="151">
        <v>51809187.87398652</v>
      </c>
      <c r="I13" s="151">
        <v>6953740.08378038</v>
      </c>
      <c r="J13" s="151">
        <v>25438246.128430732</v>
      </c>
      <c r="K13" s="151">
        <v>32391986.21221111</v>
      </c>
    </row>
    <row r="14" spans="1:11">
      <c r="A14" s="174">
        <v>6</v>
      </c>
      <c r="B14" s="151" t="s">
        <v>330</v>
      </c>
      <c r="C14" s="151">
        <v>17558970.636852264</v>
      </c>
      <c r="D14" s="151">
        <v>12576438.453294562</v>
      </c>
      <c r="E14" s="151">
        <v>30135409.090146825</v>
      </c>
      <c r="F14" s="151">
        <v>0</v>
      </c>
      <c r="G14" s="151">
        <v>0</v>
      </c>
      <c r="H14" s="151">
        <v>0</v>
      </c>
      <c r="I14" s="151">
        <v>0</v>
      </c>
      <c r="J14" s="151">
        <v>0</v>
      </c>
      <c r="K14" s="151">
        <v>0</v>
      </c>
    </row>
    <row r="15" spans="1:11">
      <c r="A15" s="174">
        <v>7</v>
      </c>
      <c r="B15" s="151" t="s">
        <v>317</v>
      </c>
      <c r="C15" s="151">
        <v>23020320.166982062</v>
      </c>
      <c r="D15" s="151">
        <v>8225592.5271730116</v>
      </c>
      <c r="E15" s="151">
        <v>31245912.694155075</v>
      </c>
      <c r="F15" s="151">
        <v>9683860.8822787683</v>
      </c>
      <c r="G15" s="151">
        <v>5789014.066195095</v>
      </c>
      <c r="H15" s="151">
        <v>15472874.948473863</v>
      </c>
      <c r="I15" s="151">
        <v>9683860.8822787683</v>
      </c>
      <c r="J15" s="151">
        <v>5789014.066195095</v>
      </c>
      <c r="K15" s="151">
        <v>15472874.948473863</v>
      </c>
    </row>
    <row r="16" spans="1:11">
      <c r="A16" s="174">
        <v>8</v>
      </c>
      <c r="B16" s="152" t="s">
        <v>318</v>
      </c>
      <c r="C16" s="151">
        <v>1035226566.198012</v>
      </c>
      <c r="D16" s="151">
        <v>933895816.62749565</v>
      </c>
      <c r="E16" s="151">
        <v>1969122382.8255076</v>
      </c>
      <c r="F16" s="151">
        <v>194992536.38266513</v>
      </c>
      <c r="G16" s="151">
        <v>166184979.64041018</v>
      </c>
      <c r="H16" s="151">
        <v>361177516.02307534</v>
      </c>
      <c r="I16" s="151">
        <v>146975167.47534299</v>
      </c>
      <c r="J16" s="151">
        <v>93362942.198239952</v>
      </c>
      <c r="K16" s="151">
        <v>240338109.67358294</v>
      </c>
    </row>
    <row r="17" spans="1:11">
      <c r="A17" s="172" t="s">
        <v>319</v>
      </c>
      <c r="B17" s="167"/>
      <c r="C17" s="151">
        <v>0</v>
      </c>
      <c r="D17" s="151">
        <v>0</v>
      </c>
      <c r="E17" s="151">
        <v>0</v>
      </c>
      <c r="F17" s="151">
        <v>0</v>
      </c>
      <c r="G17" s="151">
        <v>0</v>
      </c>
      <c r="H17" s="151">
        <v>0</v>
      </c>
      <c r="I17" s="151">
        <v>0</v>
      </c>
      <c r="J17" s="151">
        <v>0</v>
      </c>
      <c r="K17" s="151">
        <v>0</v>
      </c>
    </row>
    <row r="18" spans="1:11">
      <c r="A18" s="174">
        <v>9</v>
      </c>
      <c r="B18" s="151" t="s">
        <v>320</v>
      </c>
      <c r="C18" s="151">
        <v>0</v>
      </c>
      <c r="D18" s="151">
        <v>0</v>
      </c>
      <c r="E18" s="151">
        <v>0</v>
      </c>
      <c r="F18" s="151">
        <v>0</v>
      </c>
      <c r="G18" s="151">
        <v>0</v>
      </c>
      <c r="H18" s="151">
        <v>0</v>
      </c>
      <c r="I18" s="151">
        <v>0</v>
      </c>
      <c r="J18" s="151">
        <v>0</v>
      </c>
      <c r="K18" s="151">
        <v>0</v>
      </c>
    </row>
    <row r="19" spans="1:11">
      <c r="A19" s="174">
        <v>10</v>
      </c>
      <c r="B19" s="151" t="s">
        <v>321</v>
      </c>
      <c r="C19" s="151">
        <v>799178547.52836931</v>
      </c>
      <c r="D19" s="151">
        <v>700711391.58826756</v>
      </c>
      <c r="E19" s="151">
        <v>1499889939.1166368</v>
      </c>
      <c r="F19" s="151">
        <v>40999978.442809984</v>
      </c>
      <c r="G19" s="151">
        <v>11864799.154699899</v>
      </c>
      <c r="H19" s="151">
        <v>52864777.597509883</v>
      </c>
      <c r="I19" s="151">
        <v>58831487.026673004</v>
      </c>
      <c r="J19" s="151">
        <v>51314500.238510631</v>
      </c>
      <c r="K19" s="151">
        <v>110145987.26518363</v>
      </c>
    </row>
    <row r="20" spans="1:11">
      <c r="A20" s="174">
        <v>11</v>
      </c>
      <c r="B20" s="151" t="s">
        <v>322</v>
      </c>
      <c r="C20" s="151">
        <v>56164697.175477028</v>
      </c>
      <c r="D20" s="151">
        <v>26750391.236134581</v>
      </c>
      <c r="E20" s="151">
        <v>82915088.411611617</v>
      </c>
      <c r="F20" s="151">
        <v>12953363.494183764</v>
      </c>
      <c r="G20" s="151">
        <v>17752651.689080521</v>
      </c>
      <c r="H20" s="151">
        <v>30706015.183264285</v>
      </c>
      <c r="I20" s="151">
        <v>12953363.494183764</v>
      </c>
      <c r="J20" s="151">
        <v>17752651.689080521</v>
      </c>
      <c r="K20" s="151">
        <v>30706015.183264285</v>
      </c>
    </row>
    <row r="21" spans="1:11" ht="14.4" thickBot="1">
      <c r="A21" s="121">
        <v>12</v>
      </c>
      <c r="B21" s="175" t="s">
        <v>323</v>
      </c>
      <c r="C21" s="151">
        <v>855343244.70384634</v>
      </c>
      <c r="D21" s="151">
        <v>727461782.82440209</v>
      </c>
      <c r="E21" s="151">
        <v>1582805027.5282483</v>
      </c>
      <c r="F21" s="151">
        <v>53953341.936993748</v>
      </c>
      <c r="G21" s="151">
        <v>29617450.843780421</v>
      </c>
      <c r="H21" s="151">
        <v>83570792.780774176</v>
      </c>
      <c r="I21" s="151">
        <v>71784850.520856768</v>
      </c>
      <c r="J21" s="151">
        <v>69067151.927591145</v>
      </c>
      <c r="K21" s="151">
        <v>140852002.44844791</v>
      </c>
    </row>
    <row r="22" spans="1:11" ht="38.25" customHeight="1" thickBot="1">
      <c r="A22" s="164"/>
      <c r="B22" s="165"/>
      <c r="C22" s="165"/>
      <c r="D22" s="165"/>
      <c r="E22" s="165"/>
      <c r="F22" s="690" t="s">
        <v>324</v>
      </c>
      <c r="G22" s="691"/>
      <c r="H22" s="691"/>
      <c r="I22" s="690" t="s">
        <v>325</v>
      </c>
      <c r="J22" s="691"/>
      <c r="K22" s="692"/>
    </row>
    <row r="23" spans="1:11" ht="14.4" thickBot="1">
      <c r="A23" s="157">
        <v>13</v>
      </c>
      <c r="B23" s="153" t="s">
        <v>310</v>
      </c>
      <c r="C23" s="163"/>
      <c r="D23" s="163"/>
      <c r="E23" s="163"/>
      <c r="F23" s="154">
        <v>199469241.65203232</v>
      </c>
      <c r="G23" s="154">
        <v>175607974.72239193</v>
      </c>
      <c r="H23" s="154">
        <v>375077216.37442428</v>
      </c>
      <c r="I23" s="154">
        <v>181637733.0681693</v>
      </c>
      <c r="J23" s="154">
        <v>136373287.53516158</v>
      </c>
      <c r="K23" s="154">
        <v>318011020.60333091</v>
      </c>
    </row>
    <row r="24" spans="1:11" ht="14.4" thickBot="1">
      <c r="A24" s="158">
        <v>14</v>
      </c>
      <c r="B24" s="155" t="s">
        <v>326</v>
      </c>
      <c r="C24" s="176"/>
      <c r="D24" s="161"/>
      <c r="E24" s="162"/>
      <c r="F24" s="154">
        <v>141039194.44567138</v>
      </c>
      <c r="G24" s="154">
        <v>136567528.79662976</v>
      </c>
      <c r="H24" s="154">
        <v>277606723.24230117</v>
      </c>
      <c r="I24" s="154">
        <v>75190316.954486221</v>
      </c>
      <c r="J24" s="154">
        <v>24295790.270648807</v>
      </c>
      <c r="K24" s="154">
        <v>99486107.225135028</v>
      </c>
    </row>
    <row r="25" spans="1:11" ht="14.4" thickBot="1">
      <c r="A25" s="159">
        <v>15</v>
      </c>
      <c r="B25" s="156" t="s">
        <v>327</v>
      </c>
      <c r="C25" s="160"/>
      <c r="D25" s="160"/>
      <c r="E25" s="160"/>
      <c r="F25" s="496">
        <v>1.4142823378707563</v>
      </c>
      <c r="G25" s="496">
        <v>1.2858691686799097</v>
      </c>
      <c r="H25" s="496">
        <v>1.3511099875165802</v>
      </c>
      <c r="I25" s="496">
        <v>2.4157064423350847</v>
      </c>
      <c r="J25" s="496">
        <v>5.6130418486494369</v>
      </c>
      <c r="K25" s="496">
        <v>3.1965369786122846</v>
      </c>
    </row>
    <row r="28" spans="1:11" ht="41.4">
      <c r="B28" s="17"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2" tint="-9.9978637043366805E-2"/>
  </sheetPr>
  <dimension ref="A1:Q34"/>
  <sheetViews>
    <sheetView zoomScale="70" zoomScaleNormal="7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ColWidth="9.109375" defaultRowHeight="13.8"/>
  <cols>
    <col min="1" max="1" width="10.5546875" style="30" bestFit="1" customWidth="1"/>
    <col min="2" max="2" width="95" style="30" customWidth="1"/>
    <col min="3" max="14" width="15.109375" style="30" customWidth="1"/>
    <col min="15" max="17" width="15.109375" style="8" customWidth="1"/>
    <col min="18" max="16384" width="9.109375" style="8"/>
  </cols>
  <sheetData>
    <row r="1" spans="1:17">
      <c r="A1" s="1" t="s">
        <v>97</v>
      </c>
      <c r="B1" s="30" t="str">
        <f>Info!C2</f>
        <v>სს ტერაბანკი</v>
      </c>
    </row>
    <row r="2" spans="1:17" ht="14.25" customHeight="1">
      <c r="A2" s="30" t="s">
        <v>98</v>
      </c>
      <c r="B2" s="243">
        <f>'1. key ratios'!B2</f>
        <v>46022</v>
      </c>
    </row>
    <row r="3" spans="1:17" ht="14.25" customHeight="1"/>
    <row r="4" spans="1:17" ht="14.4">
      <c r="B4" s="583" t="s">
        <v>982</v>
      </c>
      <c r="C4" s="8"/>
      <c r="D4" s="8"/>
      <c r="E4" s="8"/>
      <c r="F4" s="8"/>
      <c r="G4" s="8"/>
      <c r="H4" s="8"/>
      <c r="I4" s="8"/>
      <c r="J4" s="8"/>
      <c r="K4" s="8"/>
      <c r="L4" s="8"/>
      <c r="M4" s="8"/>
      <c r="N4" s="8"/>
    </row>
    <row r="5" spans="1:17" ht="129.6">
      <c r="B5" s="584" t="s">
        <v>983</v>
      </c>
      <c r="C5" s="585" t="s">
        <v>984</v>
      </c>
      <c r="D5" s="585" t="s">
        <v>985</v>
      </c>
      <c r="E5" s="585" t="s">
        <v>986</v>
      </c>
      <c r="F5" s="585" t="s">
        <v>987</v>
      </c>
      <c r="G5" s="585" t="s">
        <v>988</v>
      </c>
      <c r="H5" s="585" t="s">
        <v>989</v>
      </c>
      <c r="I5" s="586" t="s">
        <v>990</v>
      </c>
      <c r="J5" s="587">
        <v>0.02</v>
      </c>
      <c r="K5" s="587">
        <v>0.2</v>
      </c>
      <c r="L5" s="587">
        <v>0.35</v>
      </c>
      <c r="M5" s="587">
        <v>0.5</v>
      </c>
      <c r="N5" s="587">
        <v>0.75</v>
      </c>
      <c r="O5" s="587">
        <v>1</v>
      </c>
      <c r="P5" s="587">
        <v>1.5</v>
      </c>
      <c r="Q5" s="588" t="s">
        <v>73</v>
      </c>
    </row>
    <row r="6" spans="1:17" ht="14.4">
      <c r="B6" s="589"/>
      <c r="C6" s="590">
        <v>49872356.779999994</v>
      </c>
      <c r="D6" s="590" t="b">
        <v>0</v>
      </c>
      <c r="E6" s="590" t="b">
        <v>0</v>
      </c>
      <c r="F6" s="590">
        <v>45251.456700000002</v>
      </c>
      <c r="G6" s="590">
        <v>1870654.9704917599</v>
      </c>
      <c r="H6" s="590">
        <v>0</v>
      </c>
      <c r="I6" s="590">
        <v>2682268.9980684635</v>
      </c>
      <c r="J6" s="590" t="b">
        <v>0</v>
      </c>
      <c r="K6" s="590" t="b">
        <v>0</v>
      </c>
      <c r="L6" s="590" t="b">
        <v>0</v>
      </c>
      <c r="M6" s="590">
        <v>2682268.9980684635</v>
      </c>
      <c r="N6" s="590" t="b">
        <v>0</v>
      </c>
      <c r="O6" s="590" t="b">
        <v>0</v>
      </c>
      <c r="P6" s="590" t="b">
        <v>0</v>
      </c>
      <c r="Q6" s="590">
        <v>1341134.4990342318</v>
      </c>
    </row>
    <row r="7" spans="1:17" ht="14.4">
      <c r="B7" s="591" t="s">
        <v>991</v>
      </c>
      <c r="C7" s="590">
        <v>0</v>
      </c>
      <c r="D7" s="590">
        <v>0</v>
      </c>
      <c r="E7" s="590">
        <v>0</v>
      </c>
      <c r="F7" s="590">
        <v>0</v>
      </c>
      <c r="G7" s="590">
        <v>0</v>
      </c>
      <c r="H7" s="592">
        <v>1.4</v>
      </c>
      <c r="I7" s="593">
        <v>0</v>
      </c>
      <c r="J7" s="590">
        <v>0</v>
      </c>
      <c r="K7" s="590">
        <v>0</v>
      </c>
      <c r="L7" s="590">
        <v>0</v>
      </c>
      <c r="M7" s="590">
        <v>0</v>
      </c>
      <c r="N7" s="590">
        <v>0</v>
      </c>
      <c r="O7" s="590">
        <v>0</v>
      </c>
      <c r="P7" s="590">
        <v>0</v>
      </c>
      <c r="Q7" s="590">
        <v>0</v>
      </c>
    </row>
    <row r="8" spans="1:17" ht="14.4">
      <c r="B8" s="591" t="s">
        <v>992</v>
      </c>
      <c r="C8" s="590">
        <v>0</v>
      </c>
      <c r="D8" s="590">
        <v>0</v>
      </c>
      <c r="E8" s="590">
        <v>0</v>
      </c>
      <c r="F8" s="590">
        <v>0</v>
      </c>
      <c r="G8" s="590">
        <v>0</v>
      </c>
      <c r="H8" s="592">
        <v>1.4</v>
      </c>
      <c r="I8" s="593">
        <v>0</v>
      </c>
      <c r="J8" s="590">
        <v>0</v>
      </c>
      <c r="K8" s="590">
        <v>0</v>
      </c>
      <c r="L8" s="590">
        <v>0</v>
      </c>
      <c r="M8" s="590">
        <v>0</v>
      </c>
      <c r="N8" s="590">
        <v>0</v>
      </c>
      <c r="O8" s="590">
        <v>0</v>
      </c>
      <c r="P8" s="590">
        <v>0</v>
      </c>
      <c r="Q8" s="590">
        <v>0</v>
      </c>
    </row>
    <row r="9" spans="1:17" ht="14.4">
      <c r="B9" s="591" t="s">
        <v>993</v>
      </c>
      <c r="C9" s="590">
        <v>49872356.779999994</v>
      </c>
      <c r="D9" s="590">
        <v>-270516.462</v>
      </c>
      <c r="E9" s="590">
        <v>0</v>
      </c>
      <c r="F9" s="590">
        <v>45251.456700000002</v>
      </c>
      <c r="G9" s="590">
        <v>1870654.9704917599</v>
      </c>
      <c r="H9" s="592">
        <v>1.4</v>
      </c>
      <c r="I9" s="593">
        <v>2682268.9980684635</v>
      </c>
      <c r="J9" s="590">
        <v>0</v>
      </c>
      <c r="K9" s="590">
        <v>0</v>
      </c>
      <c r="L9" s="590">
        <v>0</v>
      </c>
      <c r="M9" s="590">
        <v>2682268.9980684635</v>
      </c>
      <c r="N9" s="590">
        <v>0</v>
      </c>
      <c r="O9" s="590">
        <v>0</v>
      </c>
      <c r="P9" s="590">
        <v>0</v>
      </c>
      <c r="Q9" s="590">
        <v>1341134.4990342318</v>
      </c>
    </row>
    <row r="10" spans="1:17" ht="14.4">
      <c r="B10" s="594" t="s">
        <v>994</v>
      </c>
      <c r="C10" s="595">
        <v>0</v>
      </c>
      <c r="D10" s="595">
        <v>0</v>
      </c>
      <c r="E10" s="595">
        <v>0</v>
      </c>
      <c r="F10" s="595">
        <v>0</v>
      </c>
      <c r="G10" s="595">
        <v>0</v>
      </c>
      <c r="H10" s="592">
        <v>1.4</v>
      </c>
      <c r="I10" s="593">
        <v>0</v>
      </c>
      <c r="J10" s="596">
        <v>0</v>
      </c>
      <c r="K10" s="596">
        <v>0</v>
      </c>
      <c r="L10" s="596">
        <v>0</v>
      </c>
      <c r="M10" s="596">
        <v>0</v>
      </c>
      <c r="N10" s="596">
        <v>0</v>
      </c>
      <c r="O10" s="596">
        <v>0</v>
      </c>
      <c r="P10" s="596">
        <v>0</v>
      </c>
      <c r="Q10" s="590">
        <v>0</v>
      </c>
    </row>
    <row r="11" spans="1:17" ht="14.4">
      <c r="B11" s="597" t="s">
        <v>991</v>
      </c>
      <c r="C11" s="595">
        <v>0</v>
      </c>
      <c r="D11" s="595">
        <v>0</v>
      </c>
      <c r="E11" s="595">
        <v>0</v>
      </c>
      <c r="F11" s="595">
        <v>0</v>
      </c>
      <c r="G11" s="595">
        <v>0</v>
      </c>
      <c r="H11" s="592">
        <v>1.4</v>
      </c>
      <c r="I11" s="593">
        <v>0</v>
      </c>
      <c r="J11" s="596">
        <v>0</v>
      </c>
      <c r="K11" s="596">
        <v>0</v>
      </c>
      <c r="L11" s="596">
        <v>0</v>
      </c>
      <c r="M11" s="596">
        <v>0</v>
      </c>
      <c r="N11" s="596">
        <v>0</v>
      </c>
      <c r="O11" s="596">
        <v>0</v>
      </c>
      <c r="P11" s="596">
        <v>0</v>
      </c>
      <c r="Q11" s="590">
        <v>0</v>
      </c>
    </row>
    <row r="12" spans="1:17" ht="14.4">
      <c r="B12" s="597" t="s">
        <v>992</v>
      </c>
      <c r="C12" s="595">
        <v>0</v>
      </c>
      <c r="D12" s="595">
        <v>0</v>
      </c>
      <c r="E12" s="595">
        <v>0</v>
      </c>
      <c r="F12" s="595">
        <v>0</v>
      </c>
      <c r="G12" s="595">
        <v>0</v>
      </c>
      <c r="H12" s="592">
        <v>1.4</v>
      </c>
      <c r="I12" s="593">
        <v>0</v>
      </c>
      <c r="J12" s="596">
        <v>0</v>
      </c>
      <c r="K12" s="596">
        <v>0</v>
      </c>
      <c r="L12" s="596">
        <v>0</v>
      </c>
      <c r="M12" s="596">
        <v>0</v>
      </c>
      <c r="N12" s="596">
        <v>0</v>
      </c>
      <c r="O12" s="596">
        <v>0</v>
      </c>
      <c r="P12" s="596">
        <v>0</v>
      </c>
      <c r="Q12" s="590">
        <v>0</v>
      </c>
    </row>
    <row r="13" spans="1:17" ht="14.4">
      <c r="B13" s="597" t="s">
        <v>993</v>
      </c>
      <c r="C13" s="595">
        <v>0</v>
      </c>
      <c r="D13" s="595">
        <v>0</v>
      </c>
      <c r="E13" s="595">
        <v>0</v>
      </c>
      <c r="F13" s="595">
        <v>0</v>
      </c>
      <c r="G13" s="595">
        <v>0</v>
      </c>
      <c r="H13" s="592">
        <v>1.4</v>
      </c>
      <c r="I13" s="593">
        <v>0</v>
      </c>
      <c r="J13" s="596">
        <v>0</v>
      </c>
      <c r="K13" s="596">
        <v>0</v>
      </c>
      <c r="L13" s="596">
        <v>0</v>
      </c>
      <c r="M13" s="596">
        <v>0</v>
      </c>
      <c r="N13" s="596">
        <v>0</v>
      </c>
      <c r="O13" s="596">
        <v>0</v>
      </c>
      <c r="P13" s="596">
        <v>0</v>
      </c>
      <c r="Q13" s="590">
        <v>0</v>
      </c>
    </row>
    <row r="14" spans="1:17" ht="14.4">
      <c r="B14" s="594" t="s">
        <v>995</v>
      </c>
      <c r="C14" s="595">
        <v>0</v>
      </c>
      <c r="D14" s="595">
        <v>0</v>
      </c>
      <c r="E14" s="595">
        <v>0</v>
      </c>
      <c r="F14" s="595">
        <v>0</v>
      </c>
      <c r="G14" s="595">
        <v>0</v>
      </c>
      <c r="H14" s="592">
        <v>1.4</v>
      </c>
      <c r="I14" s="593">
        <v>0</v>
      </c>
      <c r="J14" s="596">
        <v>0</v>
      </c>
      <c r="K14" s="596">
        <v>0</v>
      </c>
      <c r="L14" s="596">
        <v>0</v>
      </c>
      <c r="M14" s="596">
        <v>0</v>
      </c>
      <c r="N14" s="596">
        <v>0</v>
      </c>
      <c r="O14" s="596">
        <v>0</v>
      </c>
      <c r="P14" s="596">
        <v>0</v>
      </c>
      <c r="Q14" s="590">
        <v>0</v>
      </c>
    </row>
    <row r="15" spans="1:17" ht="14.4">
      <c r="B15" s="597" t="s">
        <v>991</v>
      </c>
      <c r="C15" s="595">
        <v>0</v>
      </c>
      <c r="D15" s="595">
        <v>0</v>
      </c>
      <c r="E15" s="595">
        <v>0</v>
      </c>
      <c r="F15" s="595">
        <v>0</v>
      </c>
      <c r="G15" s="595">
        <v>0</v>
      </c>
      <c r="H15" s="592">
        <v>1.4</v>
      </c>
      <c r="I15" s="593">
        <v>0</v>
      </c>
      <c r="J15" s="596">
        <v>0</v>
      </c>
      <c r="K15" s="596">
        <v>0</v>
      </c>
      <c r="L15" s="596">
        <v>0</v>
      </c>
      <c r="M15" s="596">
        <v>0</v>
      </c>
      <c r="N15" s="596">
        <v>0</v>
      </c>
      <c r="O15" s="596">
        <v>0</v>
      </c>
      <c r="P15" s="596">
        <v>0</v>
      </c>
      <c r="Q15" s="590">
        <v>0</v>
      </c>
    </row>
    <row r="16" spans="1:17" ht="14.4">
      <c r="B16" s="597" t="s">
        <v>992</v>
      </c>
      <c r="C16" s="595">
        <v>0</v>
      </c>
      <c r="D16" s="595">
        <v>0</v>
      </c>
      <c r="E16" s="595">
        <v>0</v>
      </c>
      <c r="F16" s="595">
        <v>0</v>
      </c>
      <c r="G16" s="595">
        <v>0</v>
      </c>
      <c r="H16" s="592">
        <v>1.4</v>
      </c>
      <c r="I16" s="593">
        <v>0</v>
      </c>
      <c r="J16" s="596">
        <v>0</v>
      </c>
      <c r="K16" s="596">
        <v>0</v>
      </c>
      <c r="L16" s="596">
        <v>0</v>
      </c>
      <c r="M16" s="596">
        <v>0</v>
      </c>
      <c r="N16" s="596">
        <v>0</v>
      </c>
      <c r="O16" s="596">
        <v>0</v>
      </c>
      <c r="P16" s="596">
        <v>0</v>
      </c>
      <c r="Q16" s="590">
        <v>0</v>
      </c>
    </row>
    <row r="17" spans="2:17" ht="14.4">
      <c r="B17" s="597" t="s">
        <v>993</v>
      </c>
      <c r="C17" s="595">
        <v>0</v>
      </c>
      <c r="D17" s="595">
        <v>0</v>
      </c>
      <c r="E17" s="595">
        <v>0</v>
      </c>
      <c r="F17" s="595">
        <v>0</v>
      </c>
      <c r="G17" s="595">
        <v>0</v>
      </c>
      <c r="H17" s="592">
        <v>1.4</v>
      </c>
      <c r="I17" s="593">
        <v>0</v>
      </c>
      <c r="J17" s="596">
        <v>0</v>
      </c>
      <c r="K17" s="596">
        <v>0</v>
      </c>
      <c r="L17" s="596">
        <v>0</v>
      </c>
      <c r="M17" s="596">
        <v>0</v>
      </c>
      <c r="N17" s="596">
        <v>0</v>
      </c>
      <c r="O17" s="596">
        <v>0</v>
      </c>
      <c r="P17" s="596">
        <v>0</v>
      </c>
      <c r="Q17" s="590">
        <v>0</v>
      </c>
    </row>
    <row r="18" spans="2:17" ht="14.4">
      <c r="B18" s="594" t="s">
        <v>996</v>
      </c>
      <c r="C18" s="595">
        <v>0</v>
      </c>
      <c r="D18" s="595">
        <v>0</v>
      </c>
      <c r="E18" s="595">
        <v>0</v>
      </c>
      <c r="F18" s="595">
        <v>0</v>
      </c>
      <c r="G18" s="595">
        <v>0</v>
      </c>
      <c r="H18" s="592">
        <v>1.4</v>
      </c>
      <c r="I18" s="593">
        <v>0</v>
      </c>
      <c r="J18" s="596">
        <v>0</v>
      </c>
      <c r="K18" s="596">
        <v>0</v>
      </c>
      <c r="L18" s="596">
        <v>0</v>
      </c>
      <c r="M18" s="596">
        <v>0</v>
      </c>
      <c r="N18" s="596">
        <v>0</v>
      </c>
      <c r="O18" s="596">
        <v>0</v>
      </c>
      <c r="P18" s="596">
        <v>0</v>
      </c>
      <c r="Q18" s="590">
        <v>1341134.4990342318</v>
      </c>
    </row>
    <row r="19" spans="2:17" ht="14.4">
      <c r="B19" s="597" t="s">
        <v>991</v>
      </c>
      <c r="C19" s="595">
        <v>0</v>
      </c>
      <c r="D19" s="595">
        <v>0</v>
      </c>
      <c r="E19" s="595">
        <v>0</v>
      </c>
      <c r="F19" s="595">
        <v>0</v>
      </c>
      <c r="G19" s="595">
        <v>0</v>
      </c>
      <c r="H19" s="592">
        <v>1.4</v>
      </c>
      <c r="I19" s="593">
        <v>0</v>
      </c>
      <c r="J19" s="596">
        <v>0</v>
      </c>
      <c r="K19" s="596">
        <v>0</v>
      </c>
      <c r="L19" s="596">
        <v>0</v>
      </c>
      <c r="M19" s="596">
        <v>0</v>
      </c>
      <c r="N19" s="596">
        <v>0</v>
      </c>
      <c r="O19" s="596">
        <v>0</v>
      </c>
      <c r="P19" s="596">
        <v>0</v>
      </c>
      <c r="Q19" s="590">
        <v>0</v>
      </c>
    </row>
    <row r="20" spans="2:17" ht="14.4">
      <c r="B20" s="597" t="s">
        <v>992</v>
      </c>
      <c r="C20" s="595">
        <v>0</v>
      </c>
      <c r="D20" s="595">
        <v>0</v>
      </c>
      <c r="E20" s="595">
        <v>0</v>
      </c>
      <c r="F20" s="595">
        <v>0</v>
      </c>
      <c r="G20" s="595">
        <v>0</v>
      </c>
      <c r="H20" s="592">
        <v>1.4</v>
      </c>
      <c r="I20" s="593">
        <v>0</v>
      </c>
      <c r="J20" s="596">
        <v>0</v>
      </c>
      <c r="K20" s="596">
        <v>0</v>
      </c>
      <c r="L20" s="596">
        <v>0</v>
      </c>
      <c r="M20" s="596">
        <v>0</v>
      </c>
      <c r="N20" s="596">
        <v>0</v>
      </c>
      <c r="O20" s="596">
        <v>0</v>
      </c>
      <c r="P20" s="596">
        <v>0</v>
      </c>
      <c r="Q20" s="590">
        <v>0</v>
      </c>
    </row>
    <row r="21" spans="2:17" ht="14.4">
      <c r="B21" s="597" t="s">
        <v>993</v>
      </c>
      <c r="C21" s="595">
        <v>46698656.779999994</v>
      </c>
      <c r="D21" s="595">
        <v>-270516.462</v>
      </c>
      <c r="E21" s="595">
        <v>0</v>
      </c>
      <c r="F21" s="595">
        <v>45251.456700000002</v>
      </c>
      <c r="G21" s="595">
        <v>1870654.9704917599</v>
      </c>
      <c r="H21" s="592">
        <v>1.4</v>
      </c>
      <c r="I21" s="593">
        <v>2682268.9980684635</v>
      </c>
      <c r="J21" s="596">
        <v>0</v>
      </c>
      <c r="K21" s="596">
        <v>0</v>
      </c>
      <c r="L21" s="596">
        <v>0</v>
      </c>
      <c r="M21" s="598">
        <v>2682268.9980684635</v>
      </c>
      <c r="N21" s="596">
        <v>0</v>
      </c>
      <c r="O21" s="596">
        <v>0</v>
      </c>
      <c r="P21" s="598">
        <v>0</v>
      </c>
      <c r="Q21" s="590">
        <v>1341134.4990342318</v>
      </c>
    </row>
    <row r="22" spans="2:17" ht="14.4">
      <c r="B22" s="594" t="s">
        <v>997</v>
      </c>
      <c r="C22" s="595">
        <v>0</v>
      </c>
      <c r="D22" s="595">
        <v>0</v>
      </c>
      <c r="E22" s="595">
        <v>0</v>
      </c>
      <c r="F22" s="595">
        <v>0</v>
      </c>
      <c r="G22" s="595">
        <v>0</v>
      </c>
      <c r="H22" s="592">
        <v>1.4</v>
      </c>
      <c r="I22" s="593">
        <v>0</v>
      </c>
      <c r="J22" s="596">
        <v>0</v>
      </c>
      <c r="K22" s="596">
        <v>0</v>
      </c>
      <c r="L22" s="596">
        <v>0</v>
      </c>
      <c r="M22" s="596">
        <v>0</v>
      </c>
      <c r="N22" s="596">
        <v>0</v>
      </c>
      <c r="O22" s="596">
        <v>0</v>
      </c>
      <c r="P22" s="596">
        <v>0</v>
      </c>
      <c r="Q22" s="590">
        <v>0</v>
      </c>
    </row>
    <row r="23" spans="2:17" ht="14.4">
      <c r="B23" s="597" t="s">
        <v>991</v>
      </c>
      <c r="C23" s="595">
        <v>0</v>
      </c>
      <c r="D23" s="595">
        <v>0</v>
      </c>
      <c r="E23" s="595">
        <v>0</v>
      </c>
      <c r="F23" s="595">
        <v>0</v>
      </c>
      <c r="G23" s="595">
        <v>0</v>
      </c>
      <c r="H23" s="592">
        <v>1.4</v>
      </c>
      <c r="I23" s="593">
        <v>0</v>
      </c>
      <c r="J23" s="596">
        <v>0</v>
      </c>
      <c r="K23" s="596">
        <v>0</v>
      </c>
      <c r="L23" s="596">
        <v>0</v>
      </c>
      <c r="M23" s="596">
        <v>0</v>
      </c>
      <c r="N23" s="596">
        <v>0</v>
      </c>
      <c r="O23" s="596">
        <v>0</v>
      </c>
      <c r="P23" s="596">
        <v>0</v>
      </c>
      <c r="Q23" s="590">
        <v>0</v>
      </c>
    </row>
    <row r="24" spans="2:17" ht="14.4">
      <c r="B24" s="597" t="s">
        <v>992</v>
      </c>
      <c r="C24" s="595">
        <v>0</v>
      </c>
      <c r="D24" s="595">
        <v>0</v>
      </c>
      <c r="E24" s="595">
        <v>0</v>
      </c>
      <c r="F24" s="595">
        <v>0</v>
      </c>
      <c r="G24" s="595">
        <v>0</v>
      </c>
      <c r="H24" s="592">
        <v>1.4</v>
      </c>
      <c r="I24" s="593">
        <v>0</v>
      </c>
      <c r="J24" s="596">
        <v>0</v>
      </c>
      <c r="K24" s="596">
        <v>0</v>
      </c>
      <c r="L24" s="596">
        <v>0</v>
      </c>
      <c r="M24" s="596">
        <v>0</v>
      </c>
      <c r="N24" s="596">
        <v>0</v>
      </c>
      <c r="O24" s="596">
        <v>0</v>
      </c>
      <c r="P24" s="596">
        <v>0</v>
      </c>
      <c r="Q24" s="590">
        <v>0</v>
      </c>
    </row>
    <row r="25" spans="2:17" ht="14.4">
      <c r="B25" s="597" t="s">
        <v>993</v>
      </c>
      <c r="C25" s="595">
        <v>3173700</v>
      </c>
      <c r="D25" s="595">
        <v>0</v>
      </c>
      <c r="E25" s="595">
        <v>0</v>
      </c>
      <c r="F25" s="595">
        <v>0</v>
      </c>
      <c r="G25" s="595">
        <v>0</v>
      </c>
      <c r="H25" s="592">
        <v>1.4</v>
      </c>
      <c r="I25" s="593">
        <v>0</v>
      </c>
      <c r="J25" s="596">
        <v>0</v>
      </c>
      <c r="K25" s="596">
        <v>0</v>
      </c>
      <c r="L25" s="596">
        <v>0</v>
      </c>
      <c r="M25" s="596">
        <v>0</v>
      </c>
      <c r="N25" s="596">
        <v>0</v>
      </c>
      <c r="O25" s="596">
        <v>0</v>
      </c>
      <c r="P25" s="598">
        <v>0</v>
      </c>
      <c r="Q25" s="590">
        <v>0</v>
      </c>
    </row>
    <row r="26" spans="2:17" ht="14.4">
      <c r="B26" s="594" t="s">
        <v>998</v>
      </c>
      <c r="C26" s="595">
        <v>0</v>
      </c>
      <c r="D26" s="595">
        <v>0</v>
      </c>
      <c r="E26" s="595">
        <v>0</v>
      </c>
      <c r="F26" s="595">
        <v>0</v>
      </c>
      <c r="G26" s="595">
        <v>0</v>
      </c>
      <c r="H26" s="592">
        <v>1.4</v>
      </c>
      <c r="I26" s="593">
        <v>0</v>
      </c>
      <c r="J26" s="596">
        <v>0</v>
      </c>
      <c r="K26" s="596">
        <v>0</v>
      </c>
      <c r="L26" s="596">
        <v>0</v>
      </c>
      <c r="M26" s="596">
        <v>0</v>
      </c>
      <c r="N26" s="596">
        <v>0</v>
      </c>
      <c r="O26" s="596">
        <v>0</v>
      </c>
      <c r="P26" s="596">
        <v>0</v>
      </c>
      <c r="Q26" s="590">
        <v>0</v>
      </c>
    </row>
    <row r="27" spans="2:17" ht="14.4">
      <c r="B27" s="597" t="s">
        <v>991</v>
      </c>
      <c r="C27" s="595">
        <v>0</v>
      </c>
      <c r="D27" s="595">
        <v>0</v>
      </c>
      <c r="E27" s="595">
        <v>0</v>
      </c>
      <c r="F27" s="595">
        <v>0</v>
      </c>
      <c r="G27" s="595">
        <v>0</v>
      </c>
      <c r="H27" s="592">
        <v>1.4</v>
      </c>
      <c r="I27" s="593">
        <v>0</v>
      </c>
      <c r="J27" s="596">
        <v>0</v>
      </c>
      <c r="K27" s="596">
        <v>0</v>
      </c>
      <c r="L27" s="596">
        <v>0</v>
      </c>
      <c r="M27" s="596">
        <v>0</v>
      </c>
      <c r="N27" s="596">
        <v>0</v>
      </c>
      <c r="O27" s="596">
        <v>0</v>
      </c>
      <c r="P27" s="596">
        <v>0</v>
      </c>
      <c r="Q27" s="590">
        <v>0</v>
      </c>
    </row>
    <row r="28" spans="2:17" ht="14.4">
      <c r="B28" s="597" t="s">
        <v>992</v>
      </c>
      <c r="C28" s="595">
        <v>0</v>
      </c>
      <c r="D28" s="595">
        <v>0</v>
      </c>
      <c r="E28" s="595">
        <v>0</v>
      </c>
      <c r="F28" s="595">
        <v>0</v>
      </c>
      <c r="G28" s="595">
        <v>0</v>
      </c>
      <c r="H28" s="592">
        <v>1.4</v>
      </c>
      <c r="I28" s="593">
        <v>0</v>
      </c>
      <c r="J28" s="596">
        <v>0</v>
      </c>
      <c r="K28" s="596">
        <v>0</v>
      </c>
      <c r="L28" s="596">
        <v>0</v>
      </c>
      <c r="M28" s="596">
        <v>0</v>
      </c>
      <c r="N28" s="596">
        <v>0</v>
      </c>
      <c r="O28" s="596">
        <v>0</v>
      </c>
      <c r="P28" s="596">
        <v>0</v>
      </c>
      <c r="Q28" s="590">
        <v>0</v>
      </c>
    </row>
    <row r="29" spans="2:17" ht="14.4">
      <c r="B29" s="597" t="s">
        <v>993</v>
      </c>
      <c r="C29" s="595">
        <v>0</v>
      </c>
      <c r="D29" s="595">
        <v>0</v>
      </c>
      <c r="E29" s="595">
        <v>0</v>
      </c>
      <c r="F29" s="595">
        <v>0</v>
      </c>
      <c r="G29" s="595">
        <v>0</v>
      </c>
      <c r="H29" s="592">
        <v>1.4</v>
      </c>
      <c r="I29" s="593">
        <v>0</v>
      </c>
      <c r="J29" s="596">
        <v>0</v>
      </c>
      <c r="K29" s="596">
        <v>0</v>
      </c>
      <c r="L29" s="596">
        <v>0</v>
      </c>
      <c r="M29" s="596">
        <v>0</v>
      </c>
      <c r="N29" s="596">
        <v>0</v>
      </c>
      <c r="O29" s="596">
        <v>0</v>
      </c>
      <c r="P29" s="596">
        <v>0</v>
      </c>
      <c r="Q29" s="590">
        <v>0</v>
      </c>
    </row>
    <row r="30" spans="2:17" ht="14.4">
      <c r="B30" s="599" t="s">
        <v>999</v>
      </c>
      <c r="C30" s="595">
        <v>0</v>
      </c>
      <c r="D30" s="595">
        <v>0</v>
      </c>
      <c r="E30" s="595">
        <v>0</v>
      </c>
      <c r="F30" s="595">
        <v>0</v>
      </c>
      <c r="G30" s="595">
        <v>0</v>
      </c>
      <c r="H30" s="592">
        <v>1.4</v>
      </c>
      <c r="I30" s="593">
        <v>0</v>
      </c>
      <c r="J30" s="596">
        <v>0</v>
      </c>
      <c r="K30" s="596">
        <v>0</v>
      </c>
      <c r="L30" s="596">
        <v>0</v>
      </c>
      <c r="M30" s="596">
        <v>0</v>
      </c>
      <c r="N30" s="596">
        <v>0</v>
      </c>
      <c r="O30" s="596">
        <v>0</v>
      </c>
      <c r="P30" s="596">
        <v>0</v>
      </c>
      <c r="Q30" s="590">
        <v>0</v>
      </c>
    </row>
    <row r="31" spans="2:17" ht="14.4">
      <c r="B31" s="597" t="s">
        <v>991</v>
      </c>
      <c r="C31" s="595">
        <v>0</v>
      </c>
      <c r="D31" s="595">
        <v>0</v>
      </c>
      <c r="E31" s="595">
        <v>0</v>
      </c>
      <c r="F31" s="595">
        <v>0</v>
      </c>
      <c r="G31" s="595">
        <v>0</v>
      </c>
      <c r="H31" s="592">
        <v>1.4</v>
      </c>
      <c r="I31" s="593">
        <v>0</v>
      </c>
      <c r="J31" s="596">
        <v>0</v>
      </c>
      <c r="K31" s="596">
        <v>0</v>
      </c>
      <c r="L31" s="596">
        <v>0</v>
      </c>
      <c r="M31" s="596">
        <v>0</v>
      </c>
      <c r="N31" s="596">
        <v>0</v>
      </c>
      <c r="O31" s="596">
        <v>0</v>
      </c>
      <c r="P31" s="596">
        <v>0</v>
      </c>
      <c r="Q31" s="590">
        <v>0</v>
      </c>
    </row>
    <row r="32" spans="2:17" ht="14.4">
      <c r="B32" s="597" t="s">
        <v>992</v>
      </c>
      <c r="C32" s="595">
        <v>0</v>
      </c>
      <c r="D32" s="595">
        <v>0</v>
      </c>
      <c r="E32" s="595">
        <v>0</v>
      </c>
      <c r="F32" s="595">
        <v>0</v>
      </c>
      <c r="G32" s="595">
        <v>0</v>
      </c>
      <c r="H32" s="592">
        <v>1.4</v>
      </c>
      <c r="I32" s="593">
        <v>0</v>
      </c>
      <c r="J32" s="596">
        <v>0</v>
      </c>
      <c r="K32" s="596">
        <v>0</v>
      </c>
      <c r="L32" s="596">
        <v>0</v>
      </c>
      <c r="M32" s="596">
        <v>0</v>
      </c>
      <c r="N32" s="596">
        <v>0</v>
      </c>
      <c r="O32" s="596">
        <v>0</v>
      </c>
      <c r="P32" s="596">
        <v>0</v>
      </c>
      <c r="Q32" s="590">
        <v>0</v>
      </c>
    </row>
    <row r="33" spans="2:17" ht="14.4">
      <c r="B33" s="597" t="s">
        <v>993</v>
      </c>
      <c r="C33" s="595">
        <v>0</v>
      </c>
      <c r="D33" s="595">
        <v>0</v>
      </c>
      <c r="E33" s="595">
        <v>0</v>
      </c>
      <c r="F33" s="595">
        <v>0</v>
      </c>
      <c r="G33" s="595">
        <v>0</v>
      </c>
      <c r="H33" s="592">
        <v>1.4</v>
      </c>
      <c r="I33" s="593">
        <v>0</v>
      </c>
      <c r="J33" s="596">
        <v>0</v>
      </c>
      <c r="K33" s="596">
        <v>0</v>
      </c>
      <c r="L33" s="596">
        <v>0</v>
      </c>
      <c r="M33" s="596">
        <v>0</v>
      </c>
      <c r="N33" s="596">
        <v>0</v>
      </c>
      <c r="O33" s="596">
        <v>0</v>
      </c>
      <c r="P33" s="596">
        <v>0</v>
      </c>
      <c r="Q33" s="590">
        <v>0</v>
      </c>
    </row>
    <row r="34" spans="2:17" ht="14.4">
      <c r="B34" s="600" t="s">
        <v>66</v>
      </c>
      <c r="C34" s="601">
        <v>49872356.779999994</v>
      </c>
      <c r="D34" s="601" t="b">
        <v>0</v>
      </c>
      <c r="E34" s="601" t="b">
        <v>0</v>
      </c>
      <c r="F34" s="601">
        <v>45251.456700000002</v>
      </c>
      <c r="G34" s="601">
        <v>1870654.9704917599</v>
      </c>
      <c r="H34" s="592">
        <v>1.4</v>
      </c>
      <c r="I34" s="593">
        <v>2682268.9980684635</v>
      </c>
      <c r="J34" s="601" t="b">
        <v>0</v>
      </c>
      <c r="K34" s="601" t="b">
        <v>0</v>
      </c>
      <c r="L34" s="601" t="b">
        <v>0</v>
      </c>
      <c r="M34" s="601">
        <v>2682268.9980684635</v>
      </c>
      <c r="N34" s="601" t="b">
        <v>0</v>
      </c>
      <c r="O34" s="601" t="b">
        <v>0</v>
      </c>
      <c r="P34" s="601" t="b">
        <v>0</v>
      </c>
      <c r="Q34" s="601">
        <v>1341134.4990342318</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9.9978637043366805E-2"/>
  </sheetPr>
  <dimension ref="A1:M51"/>
  <sheetViews>
    <sheetView zoomScale="85" zoomScaleNormal="85"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9.5546875" style="14" bestFit="1" customWidth="1"/>
    <col min="2" max="2" width="88.44140625" style="12" customWidth="1"/>
    <col min="3" max="3" width="14" style="12" bestFit="1" customWidth="1"/>
    <col min="4" max="4" width="13.6640625" style="1" bestFit="1" customWidth="1"/>
    <col min="5" max="6" width="13.5546875" style="1" bestFit="1" customWidth="1"/>
    <col min="7" max="7" width="13.88671875" style="1" customWidth="1"/>
  </cols>
  <sheetData>
    <row r="1" spans="1:13">
      <c r="A1" s="13" t="s">
        <v>97</v>
      </c>
      <c r="B1" s="219" t="str">
        <f>Info!C2</f>
        <v>სს ტერაბანკი</v>
      </c>
    </row>
    <row r="2" spans="1:13">
      <c r="A2" s="13" t="s">
        <v>98</v>
      </c>
      <c r="B2" s="243">
        <v>46022</v>
      </c>
    </row>
    <row r="3" spans="1:13" ht="15" thickBot="1">
      <c r="A3" s="13"/>
    </row>
    <row r="4" spans="1:13" ht="15" customHeight="1" thickBot="1">
      <c r="A4" s="31" t="s">
        <v>241</v>
      </c>
      <c r="B4" s="114" t="s">
        <v>128</v>
      </c>
      <c r="C4" s="115"/>
      <c r="D4" s="635" t="s">
        <v>909</v>
      </c>
      <c r="E4" s="636"/>
      <c r="F4" s="636"/>
      <c r="G4" s="637"/>
    </row>
    <row r="5" spans="1:13">
      <c r="A5" s="145" t="s">
        <v>25</v>
      </c>
      <c r="B5" s="146"/>
      <c r="C5" s="232" t="str">
        <f>INT((MONTH($B$2))/3)&amp;"Q"&amp;"-"&amp;YEAR($B$2)</f>
        <v>4Q-2025</v>
      </c>
      <c r="D5" s="232" t="str">
        <f>IF(INT(MONTH($B$2))=3, "4"&amp;"Q"&amp;"-"&amp;YEAR($B$2)-1, IF(INT(MONTH($B$2))=6, "1"&amp;"Q"&amp;"-"&amp;YEAR($B$2), IF(INT(MONTH($B$2))=9, "2"&amp;"Q"&amp;"-"&amp;YEAR($B$2),IF(INT(MONTH($B$2))=12, "3"&amp;"Q"&amp;"-"&amp;YEAR($B$2), 0))))</f>
        <v>3Q-2025</v>
      </c>
      <c r="E5" s="232" t="str">
        <f>IF(INT(MONTH($B$2))=3, "3"&amp;"Q"&amp;"-"&amp;YEAR($B$2)-1, IF(INT(MONTH($B$2))=6, "4"&amp;"Q"&amp;"-"&amp;YEAR($B$2)-1, IF(INT(MONTH($B$2))=9, "1"&amp;"Q"&amp;"-"&amp;YEAR($B$2),IF(INT(MONTH($B$2))=12, "2"&amp;"Q"&amp;"-"&amp;YEAR($B$2), 0))))</f>
        <v>2Q-2025</v>
      </c>
      <c r="F5" s="232" t="str">
        <f>IF(INT(MONTH($B$2))=3, "2"&amp;"Q"&amp;"-"&amp;YEAR($B$2)-1, IF(INT(MONTH($B$2))=6, "3"&amp;"Q"&amp;"-"&amp;YEAR($B$2)-1, IF(INT(MONTH($B$2))=9, "4"&amp;"Q"&amp;"-"&amp;YEAR($B$2)-1,IF(INT(MONTH($B$2))=12, "1"&amp;"Q"&amp;"-"&amp;YEAR($B$2), 0))))</f>
        <v>1Q-2025</v>
      </c>
      <c r="G5" s="233" t="str">
        <f>IF(INT(MONTH($B$2))=3, "1"&amp;"Q"&amp;"-"&amp;YEAR($B$2)-1, IF(INT(MONTH($B$2))=6, "2"&amp;"Q"&amp;"-"&amp;YEAR($B$2)-1, IF(INT(MONTH($B$2))=9, "3"&amp;"Q"&amp;"-"&amp;YEAR($B$2)-1,IF(INT(MONTH($B$2))=12, "4"&amp;"Q"&amp;"-"&amp;YEAR($B$2)-1, 0))))</f>
        <v>4Q-2024</v>
      </c>
    </row>
    <row r="6" spans="1:13">
      <c r="A6" s="234"/>
      <c r="B6" s="235" t="s">
        <v>95</v>
      </c>
      <c r="C6" s="147"/>
      <c r="D6" s="147"/>
      <c r="E6" s="147"/>
      <c r="F6" s="147"/>
      <c r="G6" s="148"/>
    </row>
    <row r="7" spans="1:13">
      <c r="A7" s="234"/>
      <c r="B7" s="236" t="s">
        <v>99</v>
      </c>
      <c r="C7" s="147"/>
      <c r="D7" s="147"/>
      <c r="E7" s="147"/>
      <c r="F7" s="147"/>
      <c r="G7" s="148"/>
    </row>
    <row r="8" spans="1:13">
      <c r="A8" s="223">
        <v>1</v>
      </c>
      <c r="B8" s="224" t="s">
        <v>22</v>
      </c>
      <c r="C8" s="237">
        <v>272322257.75855637</v>
      </c>
      <c r="D8" s="237">
        <v>259056048.19693345</v>
      </c>
      <c r="E8" s="237">
        <v>262427423.76565838</v>
      </c>
      <c r="F8" s="237">
        <v>256803573</v>
      </c>
      <c r="G8" s="514">
        <v>250959145</v>
      </c>
      <c r="I8" s="632"/>
      <c r="J8" s="632"/>
      <c r="K8" s="632"/>
      <c r="L8" s="632"/>
      <c r="M8" s="632"/>
    </row>
    <row r="9" spans="1:13">
      <c r="A9" s="223">
        <v>2</v>
      </c>
      <c r="B9" s="224" t="s">
        <v>75</v>
      </c>
      <c r="C9" s="237">
        <v>307358557.75855637</v>
      </c>
      <c r="D9" s="237">
        <v>294270448.19693345</v>
      </c>
      <c r="E9" s="237">
        <v>297834223.76565838</v>
      </c>
      <c r="F9" s="237">
        <v>292778473</v>
      </c>
      <c r="G9" s="514">
        <v>287447545</v>
      </c>
      <c r="I9" s="632"/>
      <c r="J9" s="632"/>
      <c r="K9" s="632"/>
      <c r="L9" s="632"/>
      <c r="M9" s="632"/>
    </row>
    <row r="10" spans="1:13">
      <c r="A10" s="223">
        <v>3</v>
      </c>
      <c r="B10" s="224" t="s">
        <v>74</v>
      </c>
      <c r="C10" s="237">
        <v>378653425.40855634</v>
      </c>
      <c r="D10" s="237">
        <v>365749288.75693345</v>
      </c>
      <c r="E10" s="237">
        <v>336715804.72565836</v>
      </c>
      <c r="F10" s="237">
        <v>333946551.94</v>
      </c>
      <c r="G10" s="514">
        <v>329887381.01999998</v>
      </c>
      <c r="I10" s="632"/>
      <c r="J10" s="632"/>
      <c r="K10" s="632"/>
      <c r="L10" s="632"/>
      <c r="M10" s="632"/>
    </row>
    <row r="11" spans="1:13">
      <c r="A11" s="223">
        <v>4</v>
      </c>
      <c r="B11" s="224" t="s">
        <v>419</v>
      </c>
      <c r="C11" s="237">
        <v>235552232.72444633</v>
      </c>
      <c r="D11" s="237">
        <v>229946318.4696978</v>
      </c>
      <c r="E11" s="237">
        <v>226682238.46210775</v>
      </c>
      <c r="F11" s="237">
        <v>212819438.56240204</v>
      </c>
      <c r="G11" s="514">
        <v>199587233.00076327</v>
      </c>
      <c r="I11" s="632"/>
      <c r="J11" s="632"/>
      <c r="K11" s="632"/>
      <c r="L11" s="632"/>
      <c r="M11" s="632"/>
    </row>
    <row r="12" spans="1:13">
      <c r="A12" s="223">
        <v>5</v>
      </c>
      <c r="B12" s="224" t="s">
        <v>420</v>
      </c>
      <c r="C12" s="237">
        <v>277822742.3686552</v>
      </c>
      <c r="D12" s="237">
        <v>271033318.12518245</v>
      </c>
      <c r="E12" s="237">
        <v>267764667.74739665</v>
      </c>
      <c r="F12" s="237">
        <v>253054016.98503163</v>
      </c>
      <c r="G12" s="514">
        <v>238699064.86055708</v>
      </c>
      <c r="I12" s="632"/>
      <c r="J12" s="632"/>
      <c r="K12" s="632"/>
      <c r="L12" s="632"/>
      <c r="M12" s="632"/>
    </row>
    <row r="13" spans="1:13">
      <c r="A13" s="223">
        <v>6</v>
      </c>
      <c r="B13" s="224" t="s">
        <v>421</v>
      </c>
      <c r="C13" s="237">
        <v>333906053.57745177</v>
      </c>
      <c r="D13" s="237">
        <v>325540741.0788182</v>
      </c>
      <c r="E13" s="237">
        <v>322266695.15753138</v>
      </c>
      <c r="F13" s="237">
        <v>306431640.94079649</v>
      </c>
      <c r="G13" s="514">
        <v>290585360.91190982</v>
      </c>
      <c r="I13" s="632"/>
      <c r="J13" s="632"/>
      <c r="K13" s="632"/>
      <c r="L13" s="632"/>
      <c r="M13" s="632"/>
    </row>
    <row r="14" spans="1:13">
      <c r="A14" s="234"/>
      <c r="B14" s="235" t="s">
        <v>423</v>
      </c>
      <c r="C14" s="147"/>
      <c r="D14" s="147"/>
      <c r="E14" s="147"/>
      <c r="F14" s="147"/>
      <c r="G14" s="148"/>
      <c r="I14" s="632"/>
      <c r="J14" s="632"/>
      <c r="K14" s="632"/>
      <c r="L14" s="632"/>
      <c r="M14" s="632"/>
    </row>
    <row r="15" spans="1:13" ht="21.9" customHeight="1">
      <c r="A15" s="223">
        <v>7</v>
      </c>
      <c r="B15" s="224" t="s">
        <v>422</v>
      </c>
      <c r="C15" s="238">
        <v>1764034372.3827653</v>
      </c>
      <c r="D15" s="238">
        <v>1693208946.3928421</v>
      </c>
      <c r="E15" s="238">
        <v>1695557732.0674584</v>
      </c>
      <c r="F15" s="238">
        <v>1662078918.7581804</v>
      </c>
      <c r="G15" s="515">
        <v>1608765696.1714237</v>
      </c>
      <c r="I15" s="632"/>
      <c r="J15" s="632"/>
      <c r="K15" s="632"/>
      <c r="L15" s="632"/>
      <c r="M15" s="632"/>
    </row>
    <row r="16" spans="1:13">
      <c r="A16" s="234"/>
      <c r="B16" s="235" t="s">
        <v>426</v>
      </c>
      <c r="C16" s="147"/>
      <c r="D16" s="147"/>
      <c r="E16" s="147"/>
      <c r="F16" s="147"/>
      <c r="G16" s="148"/>
      <c r="I16" s="632"/>
      <c r="J16" s="632"/>
      <c r="K16" s="632"/>
      <c r="L16" s="632"/>
      <c r="M16" s="632"/>
    </row>
    <row r="17" spans="1:13">
      <c r="A17" s="223"/>
      <c r="B17" s="236" t="s">
        <v>413</v>
      </c>
      <c r="C17" s="147"/>
      <c r="D17" s="147"/>
      <c r="E17" s="147"/>
      <c r="F17" s="147"/>
      <c r="G17" s="148"/>
      <c r="I17" s="632"/>
      <c r="J17" s="632"/>
      <c r="K17" s="632"/>
      <c r="L17" s="632"/>
      <c r="M17" s="632"/>
    </row>
    <row r="18" spans="1:13">
      <c r="A18" s="223">
        <v>8</v>
      </c>
      <c r="B18" s="224" t="s">
        <v>417</v>
      </c>
      <c r="C18" s="244">
        <v>0.15437468907746832</v>
      </c>
      <c r="D18" s="244">
        <v>0.15299709391969499</v>
      </c>
      <c r="E18" s="244">
        <v>0.15477351127741937</v>
      </c>
      <c r="F18" s="244">
        <v>0.15450744853431531</v>
      </c>
      <c r="G18" s="516">
        <v>0.1559948385257332</v>
      </c>
      <c r="I18" s="632"/>
      <c r="J18" s="632"/>
      <c r="K18" s="632"/>
      <c r="L18" s="632"/>
      <c r="M18" s="632"/>
    </row>
    <row r="19" spans="1:13" ht="15" customHeight="1">
      <c r="A19" s="223">
        <v>9</v>
      </c>
      <c r="B19" s="224" t="s">
        <v>416</v>
      </c>
      <c r="C19" s="244">
        <v>0.1742361501399729</v>
      </c>
      <c r="D19" s="244">
        <v>0.17379452714553498</v>
      </c>
      <c r="E19" s="244">
        <v>0.1756556076698714</v>
      </c>
      <c r="F19" s="244">
        <v>0.17615196829447122</v>
      </c>
      <c r="G19" s="516">
        <v>0.17867582935419002</v>
      </c>
      <c r="I19" s="632"/>
      <c r="J19" s="632"/>
      <c r="K19" s="632"/>
      <c r="L19" s="632"/>
      <c r="M19" s="632"/>
    </row>
    <row r="20" spans="1:13">
      <c r="A20" s="223">
        <v>10</v>
      </c>
      <c r="B20" s="224" t="s">
        <v>418</v>
      </c>
      <c r="C20" s="244">
        <v>0.2146519542570427</v>
      </c>
      <c r="D20" s="244">
        <v>0.21600954184426793</v>
      </c>
      <c r="E20" s="244">
        <v>0.19858704800047586</v>
      </c>
      <c r="F20" s="244">
        <v>0.20092099609175457</v>
      </c>
      <c r="G20" s="516">
        <v>0.20505620041816736</v>
      </c>
      <c r="I20" s="632"/>
      <c r="J20" s="632"/>
      <c r="K20" s="632"/>
      <c r="L20" s="632"/>
      <c r="M20" s="632"/>
    </row>
    <row r="21" spans="1:13">
      <c r="A21" s="223">
        <v>11</v>
      </c>
      <c r="B21" s="224" t="s">
        <v>419</v>
      </c>
      <c r="C21" s="244">
        <v>0.13353040984472128</v>
      </c>
      <c r="D21" s="244">
        <v>0.13580504577392416</v>
      </c>
      <c r="E21" s="244">
        <v>0.13369184320589628</v>
      </c>
      <c r="F21" s="244">
        <v>0.12804412363367784</v>
      </c>
      <c r="G21" s="516">
        <v>0.12406233765162036</v>
      </c>
      <c r="I21" s="632"/>
      <c r="J21" s="632"/>
      <c r="K21" s="632"/>
      <c r="L21" s="632"/>
      <c r="M21" s="632"/>
    </row>
    <row r="22" spans="1:13">
      <c r="A22" s="223">
        <v>12</v>
      </c>
      <c r="B22" s="224" t="s">
        <v>420</v>
      </c>
      <c r="C22" s="244">
        <v>0.15749281687373631</v>
      </c>
      <c r="D22" s="244">
        <v>0.16007080443472918</v>
      </c>
      <c r="E22" s="244">
        <v>0.15792129202283248</v>
      </c>
      <c r="F22" s="244">
        <v>0.15225150510548593</v>
      </c>
      <c r="G22" s="516">
        <v>0.14837403944441283</v>
      </c>
      <c r="I22" s="632"/>
      <c r="J22" s="632"/>
      <c r="K22" s="632"/>
      <c r="L22" s="632"/>
      <c r="M22" s="632"/>
    </row>
    <row r="23" spans="1:13">
      <c r="A23" s="223">
        <v>13</v>
      </c>
      <c r="B23" s="224" t="s">
        <v>421</v>
      </c>
      <c r="C23" s="244">
        <v>0.1892854577013876</v>
      </c>
      <c r="D23" s="244">
        <v>0.19226259214631469</v>
      </c>
      <c r="E23" s="244">
        <v>0.19006530362406432</v>
      </c>
      <c r="F23" s="244">
        <v>0.18436648072628609</v>
      </c>
      <c r="G23" s="516">
        <v>0.18062627864545552</v>
      </c>
      <c r="I23" s="632"/>
      <c r="J23" s="632"/>
      <c r="K23" s="632"/>
      <c r="L23" s="632"/>
      <c r="M23" s="632"/>
    </row>
    <row r="24" spans="1:13">
      <c r="A24" s="234"/>
      <c r="B24" s="235" t="s">
        <v>6</v>
      </c>
      <c r="C24" s="147"/>
      <c r="D24" s="147"/>
      <c r="E24" s="147"/>
      <c r="F24" s="147"/>
      <c r="G24" s="148"/>
      <c r="I24" s="632"/>
      <c r="J24" s="632"/>
      <c r="K24" s="632"/>
      <c r="L24" s="632"/>
      <c r="M24" s="632"/>
    </row>
    <row r="25" spans="1:13" ht="15" customHeight="1">
      <c r="A25" s="239">
        <v>14</v>
      </c>
      <c r="B25" s="240" t="s">
        <v>7</v>
      </c>
      <c r="C25" s="244">
        <v>0.10166953244311627</v>
      </c>
      <c r="D25" s="244">
        <v>0.10102683556871202</v>
      </c>
      <c r="E25" s="244">
        <v>9.9666431552975165E-2</v>
      </c>
      <c r="F25" s="244">
        <v>9.9875883716726066E-2</v>
      </c>
      <c r="G25" s="516">
        <v>0.10454826886590245</v>
      </c>
      <c r="I25" s="632"/>
      <c r="J25" s="632"/>
      <c r="K25" s="632"/>
      <c r="L25" s="632"/>
      <c r="M25" s="632"/>
    </row>
    <row r="26" spans="1:13">
      <c r="A26" s="239">
        <v>15</v>
      </c>
      <c r="B26" s="240" t="s">
        <v>8</v>
      </c>
      <c r="C26" s="244">
        <v>6.1289352262906369E-2</v>
      </c>
      <c r="D26" s="244">
        <v>6.0439979524486105E-2</v>
      </c>
      <c r="E26" s="244">
        <v>5.9040814437411979E-2</v>
      </c>
      <c r="F26" s="244">
        <v>5.8280286844606038E-2</v>
      </c>
      <c r="G26" s="516">
        <v>6.2192377175854401E-2</v>
      </c>
      <c r="I26" s="632"/>
      <c r="J26" s="632"/>
      <c r="K26" s="632"/>
      <c r="L26" s="632"/>
      <c r="M26" s="632"/>
    </row>
    <row r="27" spans="1:13">
      <c r="A27" s="239">
        <v>16</v>
      </c>
      <c r="B27" s="240" t="s">
        <v>9</v>
      </c>
      <c r="C27" s="244">
        <v>1.7185644500587668E-2</v>
      </c>
      <c r="D27" s="244">
        <v>1.6163534636160975E-2</v>
      </c>
      <c r="E27" s="244">
        <v>1.5276805351150842E-2</v>
      </c>
      <c r="F27" s="244">
        <v>1.7911666342078282E-2</v>
      </c>
      <c r="G27" s="516">
        <v>2.2675559790978586E-2</v>
      </c>
      <c r="I27" s="632"/>
      <c r="J27" s="632"/>
      <c r="K27" s="632"/>
      <c r="L27" s="632"/>
      <c r="M27" s="632"/>
    </row>
    <row r="28" spans="1:13">
      <c r="A28" s="239">
        <v>17</v>
      </c>
      <c r="B28" s="240" t="s">
        <v>129</v>
      </c>
      <c r="C28" s="244">
        <v>4.0380180180209904E-2</v>
      </c>
      <c r="D28" s="244">
        <v>4.0586856044225912E-2</v>
      </c>
      <c r="E28" s="244">
        <v>4.0625617115563187E-2</v>
      </c>
      <c r="F28" s="244">
        <v>4.1595596872120028E-2</v>
      </c>
      <c r="G28" s="516">
        <v>4.2355891690048046E-2</v>
      </c>
      <c r="I28" s="632"/>
      <c r="J28" s="632"/>
      <c r="K28" s="632"/>
      <c r="L28" s="632"/>
      <c r="M28" s="632"/>
    </row>
    <row r="29" spans="1:13">
      <c r="A29" s="239">
        <v>18</v>
      </c>
      <c r="B29" s="240" t="s">
        <v>10</v>
      </c>
      <c r="C29" s="244">
        <v>1.4698856066115002E-2</v>
      </c>
      <c r="D29" s="244">
        <v>1.442990680872819E-2</v>
      </c>
      <c r="E29" s="244">
        <v>1.3988373130934526E-2</v>
      </c>
      <c r="F29" s="244">
        <v>1.3085596966036648E-2</v>
      </c>
      <c r="G29" s="516">
        <v>1.7039964637272344E-2</v>
      </c>
      <c r="I29" s="632"/>
      <c r="J29" s="632"/>
      <c r="K29" s="632"/>
      <c r="L29" s="632"/>
      <c r="M29" s="632"/>
    </row>
    <row r="30" spans="1:13">
      <c r="A30" s="239">
        <v>19</v>
      </c>
      <c r="B30" s="240" t="s">
        <v>11</v>
      </c>
      <c r="C30" s="244">
        <v>0.10525691849443131</v>
      </c>
      <c r="D30" s="244">
        <v>0.1029083446901722</v>
      </c>
      <c r="E30" s="244">
        <v>9.8217117149002844E-2</v>
      </c>
      <c r="F30" s="244">
        <v>9.0320737178363905E-2</v>
      </c>
      <c r="G30" s="516">
        <v>0.11545480417989966</v>
      </c>
      <c r="I30" s="632"/>
      <c r="J30" s="632"/>
      <c r="K30" s="632"/>
      <c r="L30" s="632"/>
      <c r="M30" s="632"/>
    </row>
    <row r="31" spans="1:13">
      <c r="A31" s="234"/>
      <c r="B31" s="235" t="s">
        <v>12</v>
      </c>
      <c r="C31" s="147"/>
      <c r="D31" s="147"/>
      <c r="E31" s="147"/>
      <c r="F31" s="147"/>
      <c r="G31" s="148"/>
      <c r="I31" s="632"/>
      <c r="J31" s="632"/>
      <c r="K31" s="632"/>
      <c r="L31" s="632"/>
      <c r="M31" s="632"/>
    </row>
    <row r="32" spans="1:13">
      <c r="A32" s="239">
        <v>20</v>
      </c>
      <c r="B32" s="240" t="s">
        <v>13</v>
      </c>
      <c r="C32" s="244">
        <v>4.5426854702204984E-2</v>
      </c>
      <c r="D32" s="244">
        <v>4.9825691243907441E-2</v>
      </c>
      <c r="E32" s="244">
        <v>4.8098615668396273E-2</v>
      </c>
      <c r="F32" s="244">
        <v>4.0596514786080923E-2</v>
      </c>
      <c r="G32" s="516">
        <v>3.9621333438005814E-2</v>
      </c>
      <c r="I32" s="632"/>
      <c r="J32" s="632"/>
      <c r="K32" s="632"/>
      <c r="L32" s="632"/>
      <c r="M32" s="632"/>
    </row>
    <row r="33" spans="1:13" ht="15" customHeight="1">
      <c r="A33" s="239">
        <v>21</v>
      </c>
      <c r="B33" s="240" t="s">
        <v>925</v>
      </c>
      <c r="C33" s="244">
        <v>2.0848796271758195E-2</v>
      </c>
      <c r="D33" s="244">
        <v>2.1193073897566986E-2</v>
      </c>
      <c r="E33" s="244">
        <v>2.1835849663842E-2</v>
      </c>
      <c r="F33" s="244">
        <v>2.2321580665048996E-2</v>
      </c>
      <c r="G33" s="516">
        <v>2.2439243100297331E-2</v>
      </c>
      <c r="I33" s="632"/>
      <c r="J33" s="632"/>
      <c r="K33" s="632"/>
      <c r="L33" s="632"/>
      <c r="M33" s="632"/>
    </row>
    <row r="34" spans="1:13">
      <c r="A34" s="239">
        <v>22</v>
      </c>
      <c r="B34" s="240" t="s">
        <v>14</v>
      </c>
      <c r="C34" s="244">
        <v>0.44359965917059524</v>
      </c>
      <c r="D34" s="244">
        <v>0.44460247145752146</v>
      </c>
      <c r="E34" s="244">
        <v>0.45701841711722641</v>
      </c>
      <c r="F34" s="244">
        <v>0.45994750002063484</v>
      </c>
      <c r="G34" s="516">
        <v>0.46296873109812192</v>
      </c>
      <c r="I34" s="632"/>
      <c r="J34" s="632"/>
      <c r="K34" s="632"/>
      <c r="L34" s="632"/>
      <c r="M34" s="632"/>
    </row>
    <row r="35" spans="1:13" ht="15" customHeight="1">
      <c r="A35" s="239">
        <v>23</v>
      </c>
      <c r="B35" s="240" t="s">
        <v>15</v>
      </c>
      <c r="C35" s="244">
        <v>0.40691566626466535</v>
      </c>
      <c r="D35" s="244">
        <v>0.40820957110486078</v>
      </c>
      <c r="E35" s="244">
        <v>0.4121992646610852</v>
      </c>
      <c r="F35" s="244">
        <v>0.42917314428001618</v>
      </c>
      <c r="G35" s="516">
        <v>0.44240054608184592</v>
      </c>
      <c r="I35" s="632"/>
      <c r="J35" s="632"/>
      <c r="K35" s="632"/>
      <c r="L35" s="632"/>
      <c r="M35" s="632"/>
    </row>
    <row r="36" spans="1:13">
      <c r="A36" s="239">
        <v>24</v>
      </c>
      <c r="B36" s="240" t="s">
        <v>16</v>
      </c>
      <c r="C36" s="244">
        <v>0.16766441518843656</v>
      </c>
      <c r="D36" s="244">
        <v>0.14539289230644048</v>
      </c>
      <c r="E36" s="244">
        <v>0.11073906675694589</v>
      </c>
      <c r="F36" s="244">
        <v>4.2591420461057572E-2</v>
      </c>
      <c r="G36" s="516">
        <v>9.943581387077427E-2</v>
      </c>
      <c r="I36" s="632"/>
      <c r="J36" s="632"/>
      <c r="K36" s="632"/>
      <c r="L36" s="632"/>
      <c r="M36" s="632"/>
    </row>
    <row r="37" spans="1:13" ht="15" customHeight="1">
      <c r="A37" s="234"/>
      <c r="B37" s="235" t="s">
        <v>17</v>
      </c>
      <c r="C37" s="147"/>
      <c r="D37" s="147"/>
      <c r="E37" s="147"/>
      <c r="F37" s="147"/>
      <c r="G37" s="148"/>
      <c r="I37" s="632"/>
      <c r="J37" s="632"/>
      <c r="K37" s="632"/>
      <c r="L37" s="632"/>
      <c r="M37" s="632"/>
    </row>
    <row r="38" spans="1:13" ht="15" customHeight="1">
      <c r="A38" s="239">
        <v>25</v>
      </c>
      <c r="B38" s="240" t="s">
        <v>18</v>
      </c>
      <c r="C38" s="244">
        <v>0.16603985414159586</v>
      </c>
      <c r="D38" s="244">
        <v>0.13194843050111016</v>
      </c>
      <c r="E38" s="244">
        <v>0.14894884029811178</v>
      </c>
      <c r="F38" s="244">
        <v>0.15045243503836855</v>
      </c>
      <c r="G38" s="516">
        <v>0.18019488185109109</v>
      </c>
      <c r="I38" s="632"/>
      <c r="J38" s="632"/>
      <c r="K38" s="632"/>
      <c r="L38" s="632"/>
      <c r="M38" s="632"/>
    </row>
    <row r="39" spans="1:13" ht="15" customHeight="1">
      <c r="A39" s="239">
        <v>26</v>
      </c>
      <c r="B39" s="240" t="s">
        <v>19</v>
      </c>
      <c r="C39" s="244">
        <v>0.45996712806071371</v>
      </c>
      <c r="D39" s="244">
        <v>0.44613254289894538</v>
      </c>
      <c r="E39" s="244">
        <v>0.44331142581907007</v>
      </c>
      <c r="F39" s="244">
        <v>0.48158372147503814</v>
      </c>
      <c r="G39" s="516">
        <v>0.50422653713053922</v>
      </c>
      <c r="I39" s="632"/>
      <c r="J39" s="632"/>
      <c r="K39" s="632"/>
      <c r="L39" s="632"/>
      <c r="M39" s="632"/>
    </row>
    <row r="40" spans="1:13" ht="15" customHeight="1">
      <c r="A40" s="239">
        <v>27</v>
      </c>
      <c r="B40" s="241" t="s">
        <v>20</v>
      </c>
      <c r="C40" s="244">
        <v>0.24909877793963239</v>
      </c>
      <c r="D40" s="244">
        <v>0.21593645963034275</v>
      </c>
      <c r="E40" s="244">
        <v>0.22126905252826268</v>
      </c>
      <c r="F40" s="244">
        <v>0.21843157602481877</v>
      </c>
      <c r="G40" s="516">
        <v>0.23489058545032793</v>
      </c>
      <c r="I40" s="632"/>
      <c r="J40" s="632"/>
      <c r="K40" s="632"/>
      <c r="L40" s="632"/>
      <c r="M40" s="632"/>
    </row>
    <row r="41" spans="1:13" ht="15" customHeight="1">
      <c r="A41" s="242"/>
      <c r="B41" s="235" t="s">
        <v>344</v>
      </c>
      <c r="C41" s="147"/>
      <c r="D41" s="147"/>
      <c r="E41" s="147"/>
      <c r="F41" s="147"/>
      <c r="G41" s="148"/>
      <c r="I41" s="632"/>
      <c r="J41" s="632"/>
      <c r="K41" s="632"/>
      <c r="L41" s="632"/>
      <c r="M41" s="632"/>
    </row>
    <row r="42" spans="1:13" ht="15" customHeight="1">
      <c r="A42" s="239">
        <v>28</v>
      </c>
      <c r="B42" s="278" t="s">
        <v>328</v>
      </c>
      <c r="C42" s="241">
        <v>375077216.37442428</v>
      </c>
      <c r="D42" s="241">
        <v>286145185.44108117</v>
      </c>
      <c r="E42" s="241">
        <v>263602676.25679201</v>
      </c>
      <c r="F42" s="241">
        <v>301106025.62794673</v>
      </c>
      <c r="G42" s="517">
        <v>367928031.09379369</v>
      </c>
      <c r="I42" s="632"/>
      <c r="J42" s="632"/>
      <c r="K42" s="632"/>
      <c r="L42" s="632"/>
      <c r="M42" s="632"/>
    </row>
    <row r="43" spans="1:13">
      <c r="A43" s="239">
        <v>29</v>
      </c>
      <c r="B43" s="240" t="s">
        <v>329</v>
      </c>
      <c r="C43" s="241">
        <v>277606723.24230117</v>
      </c>
      <c r="D43" s="241">
        <v>227336876.08780906</v>
      </c>
      <c r="E43" s="241">
        <v>220990177.73659828</v>
      </c>
      <c r="F43" s="241">
        <v>243166049.38853681</v>
      </c>
      <c r="G43" s="517">
        <v>300227842.38145125</v>
      </c>
      <c r="I43" s="632"/>
      <c r="J43" s="632"/>
      <c r="K43" s="632"/>
      <c r="L43" s="632"/>
      <c r="M43" s="632"/>
    </row>
    <row r="44" spans="1:13">
      <c r="A44" s="275">
        <v>30</v>
      </c>
      <c r="B44" s="276" t="s">
        <v>327</v>
      </c>
      <c r="C44" s="244">
        <v>1.3511099875165802</v>
      </c>
      <c r="D44" s="244">
        <v>1.2586835464852493</v>
      </c>
      <c r="E44" s="244">
        <v>1.1928253054349964</v>
      </c>
      <c r="F44" s="244">
        <v>1.2382732967250374</v>
      </c>
      <c r="G44" s="516">
        <v>1.2254960371940677</v>
      </c>
      <c r="I44" s="632"/>
      <c r="J44" s="632"/>
      <c r="K44" s="632"/>
      <c r="L44" s="632"/>
      <c r="M44" s="632"/>
    </row>
    <row r="45" spans="1:13">
      <c r="A45" s="275"/>
      <c r="B45" s="235" t="s">
        <v>427</v>
      </c>
      <c r="C45" s="147"/>
      <c r="D45" s="147"/>
      <c r="E45" s="147"/>
      <c r="F45" s="147"/>
      <c r="G45" s="148"/>
      <c r="I45" s="632"/>
      <c r="J45" s="632"/>
      <c r="K45" s="632"/>
      <c r="L45" s="632"/>
      <c r="M45" s="632"/>
    </row>
    <row r="46" spans="1:13">
      <c r="A46" s="275">
        <v>31</v>
      </c>
      <c r="B46" s="276" t="s">
        <v>434</v>
      </c>
      <c r="C46" s="277">
        <v>1513573970.4155579</v>
      </c>
      <c r="D46" s="277">
        <v>1398661420.7524352</v>
      </c>
      <c r="E46" s="277">
        <v>1397938569.1561573</v>
      </c>
      <c r="F46" s="277">
        <v>1395875594.1459999</v>
      </c>
      <c r="G46" s="518">
        <v>1383714753.7755005</v>
      </c>
      <c r="I46" s="632"/>
      <c r="J46" s="632"/>
      <c r="K46" s="632"/>
      <c r="L46" s="632"/>
      <c r="M46" s="632"/>
    </row>
    <row r="47" spans="1:13">
      <c r="A47" s="275">
        <v>32</v>
      </c>
      <c r="B47" s="276" t="s">
        <v>447</v>
      </c>
      <c r="C47" s="277">
        <v>1328604078.2640526</v>
      </c>
      <c r="D47" s="277">
        <v>1264621238.7317915</v>
      </c>
      <c r="E47" s="277">
        <v>1241846029.3485625</v>
      </c>
      <c r="F47" s="277">
        <v>1161846406.4106998</v>
      </c>
      <c r="G47" s="518">
        <v>1114825265.7637968</v>
      </c>
      <c r="I47" s="632"/>
      <c r="J47" s="632"/>
      <c r="K47" s="632"/>
      <c r="L47" s="632"/>
      <c r="M47" s="632"/>
    </row>
    <row r="48" spans="1:13" ht="15" thickBot="1">
      <c r="A48" s="60">
        <v>33</v>
      </c>
      <c r="B48" s="135" t="s">
        <v>461</v>
      </c>
      <c r="C48" s="519">
        <v>1.1392212286396004</v>
      </c>
      <c r="D48" s="519">
        <v>1.1059923540071683</v>
      </c>
      <c r="E48" s="519">
        <v>1.1256939557067929</v>
      </c>
      <c r="F48" s="519">
        <v>1.2014286797669651</v>
      </c>
      <c r="G48" s="520">
        <v>1.2411942896068833</v>
      </c>
      <c r="I48" s="632"/>
      <c r="J48" s="632"/>
      <c r="K48" s="632"/>
      <c r="L48" s="632"/>
      <c r="M48" s="632"/>
    </row>
    <row r="49" spans="1:2">
      <c r="A49" s="15"/>
    </row>
    <row r="50" spans="1:2" ht="41.4">
      <c r="B50" s="17" t="s">
        <v>917</v>
      </c>
    </row>
    <row r="51" spans="1:2" ht="69">
      <c r="B51" s="185"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2" tint="-9.9978637043366805E-2"/>
  </sheetPr>
  <dimension ref="A1:C43"/>
  <sheetViews>
    <sheetView workbookViewId="0"/>
  </sheetViews>
  <sheetFormatPr defaultRowHeight="14.4"/>
  <cols>
    <col min="1" max="1" width="11.44140625" customWidth="1"/>
    <col min="2" max="2" width="76.88671875" style="2" customWidth="1"/>
    <col min="3" max="3" width="22.88671875" customWidth="1"/>
  </cols>
  <sheetData>
    <row r="1" spans="1:3">
      <c r="A1" s="1" t="s">
        <v>97</v>
      </c>
      <c r="B1" t="str">
        <f>Info!C2</f>
        <v>სს ტერაბანკი</v>
      </c>
    </row>
    <row r="2" spans="1:3">
      <c r="A2" s="1" t="s">
        <v>98</v>
      </c>
      <c r="B2" s="243">
        <f>'1. key ratios'!B2</f>
        <v>46022</v>
      </c>
    </row>
    <row r="3" spans="1:3">
      <c r="A3" s="1"/>
      <c r="B3"/>
    </row>
    <row r="4" spans="1:3">
      <c r="A4" s="1" t="s">
        <v>406</v>
      </c>
      <c r="B4" t="s">
        <v>375</v>
      </c>
    </row>
    <row r="5" spans="1:3">
      <c r="A5" s="602"/>
      <c r="B5" s="602" t="s">
        <v>376</v>
      </c>
      <c r="C5" s="603"/>
    </row>
    <row r="6" spans="1:3">
      <c r="A6" s="604">
        <v>1</v>
      </c>
      <c r="B6" s="605" t="s">
        <v>376</v>
      </c>
      <c r="C6" s="606">
        <v>2240862921.3058052</v>
      </c>
    </row>
    <row r="7" spans="1:3">
      <c r="A7" s="604">
        <v>2</v>
      </c>
      <c r="B7" s="605" t="s">
        <v>377</v>
      </c>
      <c r="C7" s="606">
        <v>-37793587.241443649</v>
      </c>
    </row>
    <row r="8" spans="1:3">
      <c r="A8" s="607">
        <v>3</v>
      </c>
      <c r="B8" s="608" t="s">
        <v>378</v>
      </c>
      <c r="C8" s="609">
        <f>C6+C7</f>
        <v>2203069334.0643616</v>
      </c>
    </row>
    <row r="9" spans="1:3">
      <c r="A9" s="610"/>
      <c r="B9" s="610" t="s">
        <v>379</v>
      </c>
      <c r="C9" s="611"/>
    </row>
    <row r="10" spans="1:3">
      <c r="A10" s="612">
        <v>4</v>
      </c>
      <c r="B10" s="613" t="s">
        <v>380</v>
      </c>
      <c r="C10" s="606">
        <v>45251.456700000002</v>
      </c>
    </row>
    <row r="11" spans="1:3">
      <c r="A11" s="612">
        <v>5</v>
      </c>
      <c r="B11" s="614" t="s">
        <v>381</v>
      </c>
      <c r="C11" s="606">
        <v>1870654.9704917599</v>
      </c>
    </row>
    <row r="12" spans="1:3">
      <c r="A12" s="612">
        <v>6</v>
      </c>
      <c r="B12" s="615" t="s">
        <v>1000</v>
      </c>
      <c r="C12" s="609">
        <v>2682268.9980684635</v>
      </c>
    </row>
    <row r="13" spans="1:3">
      <c r="A13" s="616">
        <v>7</v>
      </c>
      <c r="B13" s="617" t="s">
        <v>382</v>
      </c>
      <c r="C13" s="606" t="b">
        <f>'15. CCR'!E34</f>
        <v>0</v>
      </c>
    </row>
    <row r="14" spans="1:3">
      <c r="A14" s="618">
        <v>8</v>
      </c>
      <c r="B14" s="619" t="s">
        <v>383</v>
      </c>
      <c r="C14" s="609">
        <f>C12</f>
        <v>2682268.9980684635</v>
      </c>
    </row>
    <row r="15" spans="1:3">
      <c r="A15" s="610"/>
      <c r="B15" s="610" t="s">
        <v>384</v>
      </c>
      <c r="C15" s="620"/>
    </row>
    <row r="16" spans="1:3">
      <c r="A16" s="616">
        <v>9</v>
      </c>
      <c r="B16" s="621" t="s">
        <v>385</v>
      </c>
      <c r="C16" s="606">
        <v>0</v>
      </c>
    </row>
    <row r="17" spans="1:3">
      <c r="A17" s="612">
        <v>10</v>
      </c>
      <c r="B17" s="605" t="s">
        <v>386</v>
      </c>
      <c r="C17" s="606">
        <v>0</v>
      </c>
    </row>
    <row r="18" spans="1:3">
      <c r="A18" s="612">
        <v>11</v>
      </c>
      <c r="B18" s="605" t="s">
        <v>387</v>
      </c>
      <c r="C18" s="606">
        <v>0</v>
      </c>
    </row>
    <row r="19" spans="1:3" ht="22.8">
      <c r="A19" s="616">
        <v>12</v>
      </c>
      <c r="B19" s="621" t="s">
        <v>388</v>
      </c>
      <c r="C19" s="606">
        <v>0</v>
      </c>
    </row>
    <row r="20" spans="1:3">
      <c r="A20" s="616">
        <v>13</v>
      </c>
      <c r="B20" s="621" t="s">
        <v>389</v>
      </c>
      <c r="C20" s="606">
        <v>0</v>
      </c>
    </row>
    <row r="21" spans="1:3">
      <c r="A21" s="616">
        <v>14</v>
      </c>
      <c r="B21" s="605" t="s">
        <v>390</v>
      </c>
      <c r="C21" s="606">
        <v>0</v>
      </c>
    </row>
    <row r="22" spans="1:3">
      <c r="A22" s="618">
        <v>15</v>
      </c>
      <c r="B22" s="619" t="s">
        <v>391</v>
      </c>
      <c r="C22" s="609">
        <f>SUM(C16:C21)</f>
        <v>0</v>
      </c>
    </row>
    <row r="23" spans="1:3">
      <c r="A23" s="610"/>
      <c r="B23" s="610" t="s">
        <v>392</v>
      </c>
      <c r="C23" s="611"/>
    </row>
    <row r="24" spans="1:3">
      <c r="A24" s="612">
        <v>16</v>
      </c>
      <c r="B24" s="605" t="s">
        <v>393</v>
      </c>
      <c r="C24" s="606">
        <v>61137078.446396843</v>
      </c>
    </row>
    <row r="25" spans="1:3">
      <c r="A25" s="612">
        <v>17</v>
      </c>
      <c r="B25" s="605" t="s">
        <v>394</v>
      </c>
      <c r="C25" s="606">
        <v>0</v>
      </c>
    </row>
    <row r="26" spans="1:3">
      <c r="A26" s="618">
        <v>18</v>
      </c>
      <c r="B26" s="619" t="s">
        <v>395</v>
      </c>
      <c r="C26" s="609">
        <f>C24+C25</f>
        <v>61137078.446396843</v>
      </c>
    </row>
    <row r="27" spans="1:3">
      <c r="A27" s="610"/>
      <c r="B27" s="610" t="s">
        <v>396</v>
      </c>
      <c r="C27" s="620"/>
    </row>
    <row r="28" spans="1:3">
      <c r="A28" s="612">
        <v>19</v>
      </c>
      <c r="B28" s="605" t="s">
        <v>397</v>
      </c>
      <c r="C28" s="606">
        <v>0</v>
      </c>
    </row>
    <row r="29" spans="1:3">
      <c r="A29" s="612">
        <v>20</v>
      </c>
      <c r="B29" s="605" t="s">
        <v>398</v>
      </c>
      <c r="C29" s="606">
        <v>307358557.75855637</v>
      </c>
    </row>
    <row r="30" spans="1:3">
      <c r="A30" s="610"/>
      <c r="B30" s="610" t="s">
        <v>399</v>
      </c>
      <c r="C30" s="611"/>
    </row>
    <row r="31" spans="1:3">
      <c r="A31" s="618">
        <v>21</v>
      </c>
      <c r="B31" s="619" t="s">
        <v>75</v>
      </c>
      <c r="C31" s="609">
        <f>'1. key ratios'!C9</f>
        <v>307358557.75855637</v>
      </c>
    </row>
    <row r="32" spans="1:3">
      <c r="A32" s="618">
        <v>22</v>
      </c>
      <c r="B32" s="619" t="s">
        <v>400</v>
      </c>
      <c r="C32" s="609">
        <f>C8+C14+C22+C26</f>
        <v>2266888681.5088267</v>
      </c>
    </row>
    <row r="33" spans="1:3">
      <c r="A33" s="622"/>
      <c r="B33" s="622" t="s">
        <v>375</v>
      </c>
      <c r="C33" s="611"/>
    </row>
    <row r="34" spans="1:3">
      <c r="A34" s="618">
        <v>23</v>
      </c>
      <c r="B34" s="619" t="s">
        <v>375</v>
      </c>
      <c r="C34" s="623">
        <f>IFERROR(C31/C32,0)</f>
        <v>0.13558608336867273</v>
      </c>
    </row>
    <row r="35" spans="1:3">
      <c r="A35" s="622"/>
      <c r="B35" s="622" t="s">
        <v>401</v>
      </c>
      <c r="C35" s="611"/>
    </row>
    <row r="36" spans="1:3">
      <c r="A36" s="616" t="s">
        <v>402</v>
      </c>
      <c r="B36" s="621" t="s">
        <v>403</v>
      </c>
      <c r="C36" s="624">
        <v>0</v>
      </c>
    </row>
    <row r="37" spans="1:3">
      <c r="A37" s="625" t="s">
        <v>404</v>
      </c>
      <c r="B37" s="626" t="s">
        <v>405</v>
      </c>
      <c r="C37" s="624">
        <v>0</v>
      </c>
    </row>
    <row r="38" spans="1:3">
      <c r="B38"/>
    </row>
    <row r="39" spans="1:3">
      <c r="B39"/>
    </row>
    <row r="40" spans="1:3">
      <c r="B40"/>
    </row>
    <row r="41" spans="1:3">
      <c r="B41"/>
    </row>
    <row r="43" spans="1:3">
      <c r="B43" s="220"/>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73870-8796-447F-9D3E-DBBAC9E014D9}">
  <sheetPr codeName="Sheet33">
    <tabColor theme="2" tint="-9.9978637043366805E-2"/>
  </sheetPr>
  <dimension ref="A1:F9"/>
  <sheetViews>
    <sheetView workbookViewId="0"/>
  </sheetViews>
  <sheetFormatPr defaultRowHeight="14.4"/>
  <cols>
    <col min="1" max="1" width="11.44140625" customWidth="1"/>
    <col min="2" max="2" width="76.77734375" style="2" customWidth="1"/>
    <col min="3" max="6" width="24.44140625" customWidth="1"/>
  </cols>
  <sheetData>
    <row r="1" spans="1:6">
      <c r="A1" s="1" t="s">
        <v>97</v>
      </c>
      <c r="B1" t="str">
        <f>Info!C2</f>
        <v>სს ტერაბანკი</v>
      </c>
    </row>
    <row r="2" spans="1:6">
      <c r="A2" s="1" t="s">
        <v>98</v>
      </c>
      <c r="B2" s="243">
        <f>'1. key ratios'!B2</f>
        <v>46022</v>
      </c>
    </row>
    <row r="3" spans="1:6">
      <c r="A3" s="1"/>
      <c r="B3"/>
    </row>
    <row r="4" spans="1:6">
      <c r="A4" s="627" t="s">
        <v>1001</v>
      </c>
    </row>
    <row r="5" spans="1:6" ht="86.4">
      <c r="B5" s="596"/>
      <c r="C5" s="628" t="s">
        <v>1002</v>
      </c>
      <c r="D5" s="628" t="s">
        <v>1003</v>
      </c>
      <c r="E5" s="628" t="s">
        <v>1004</v>
      </c>
      <c r="F5" s="628" t="s">
        <v>1005</v>
      </c>
    </row>
    <row r="6" spans="1:6">
      <c r="B6" s="629" t="s">
        <v>980</v>
      </c>
      <c r="C6" s="590">
        <v>2882377.4931419087</v>
      </c>
      <c r="D6" s="590">
        <v>22671.728774943993</v>
      </c>
      <c r="E6" s="590" t="b">
        <v>0</v>
      </c>
      <c r="F6" s="590">
        <v>283396.60968679993</v>
      </c>
    </row>
    <row r="7" spans="1:6">
      <c r="B7" s="630" t="s">
        <v>991</v>
      </c>
      <c r="C7" s="631">
        <v>0</v>
      </c>
      <c r="D7" s="631">
        <v>0</v>
      </c>
      <c r="E7" s="631">
        <v>0</v>
      </c>
      <c r="F7" s="631">
        <v>0</v>
      </c>
    </row>
    <row r="8" spans="1:6">
      <c r="B8" s="630" t="s">
        <v>992</v>
      </c>
      <c r="C8" s="631">
        <v>0</v>
      </c>
      <c r="D8" s="631">
        <v>0</v>
      </c>
      <c r="E8" s="631">
        <v>0</v>
      </c>
      <c r="F8" s="631">
        <v>0</v>
      </c>
    </row>
    <row r="9" spans="1:6">
      <c r="B9" s="630" t="s">
        <v>993</v>
      </c>
      <c r="C9" s="631">
        <v>2882377.4931419087</v>
      </c>
      <c r="D9" s="631">
        <v>22671.728774943993</v>
      </c>
      <c r="E9" s="631">
        <v>0</v>
      </c>
      <c r="F9" s="631">
        <v>283396.60968679993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2" tint="-9.9978637043366805E-2"/>
  </sheetPr>
  <dimension ref="A1:G42"/>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RowHeight="14.4"/>
  <cols>
    <col min="1" max="1" width="9.88671875" style="1" bestFit="1" customWidth="1"/>
    <col min="2" max="2" width="82.5546875" style="17" customWidth="1"/>
    <col min="3" max="7" width="17.5546875" style="1" customWidth="1"/>
  </cols>
  <sheetData>
    <row r="1" spans="1:7">
      <c r="A1" s="1" t="s">
        <v>97</v>
      </c>
      <c r="B1" s="1" t="str">
        <f>Info!C2</f>
        <v>სს ტერაბანკი</v>
      </c>
    </row>
    <row r="2" spans="1:7">
      <c r="A2" s="1" t="s">
        <v>98</v>
      </c>
      <c r="B2" s="243">
        <f>'1. key ratios'!B2</f>
        <v>46022</v>
      </c>
    </row>
    <row r="3" spans="1:7">
      <c r="B3" s="243"/>
    </row>
    <row r="4" spans="1:7" ht="15" thickBot="1">
      <c r="A4" s="1" t="s">
        <v>462</v>
      </c>
      <c r="B4" s="144" t="s">
        <v>427</v>
      </c>
    </row>
    <row r="5" spans="1:7">
      <c r="A5" s="245"/>
      <c r="B5" s="246"/>
      <c r="C5" s="695" t="s">
        <v>428</v>
      </c>
      <c r="D5" s="695"/>
      <c r="E5" s="695"/>
      <c r="F5" s="695"/>
      <c r="G5" s="696" t="s">
        <v>429</v>
      </c>
    </row>
    <row r="6" spans="1:7">
      <c r="A6" s="247"/>
      <c r="B6" s="248"/>
      <c r="C6" s="249" t="s">
        <v>430</v>
      </c>
      <c r="D6" s="249" t="s">
        <v>431</v>
      </c>
      <c r="E6" s="249" t="s">
        <v>432</v>
      </c>
      <c r="F6" s="249" t="s">
        <v>433</v>
      </c>
      <c r="G6" s="697"/>
    </row>
    <row r="7" spans="1:7">
      <c r="A7" s="250"/>
      <c r="B7" s="251" t="s">
        <v>434</v>
      </c>
      <c r="C7" s="252"/>
      <c r="D7" s="252"/>
      <c r="E7" s="252"/>
      <c r="F7" s="252"/>
      <c r="G7" s="253"/>
    </row>
    <row r="8" spans="1:7">
      <c r="A8" s="254">
        <v>1</v>
      </c>
      <c r="B8" s="255" t="s">
        <v>435</v>
      </c>
      <c r="C8" s="256">
        <v>307358557.75855637</v>
      </c>
      <c r="D8" s="256">
        <v>0</v>
      </c>
      <c r="E8" s="256">
        <v>0</v>
      </c>
      <c r="F8" s="256">
        <v>277985412.34999996</v>
      </c>
      <c r="G8" s="256">
        <v>585343970.10855627</v>
      </c>
    </row>
    <row r="9" spans="1:7">
      <c r="A9" s="254">
        <v>2</v>
      </c>
      <c r="B9" s="257" t="s">
        <v>74</v>
      </c>
      <c r="C9" s="256">
        <v>307358557.75855637</v>
      </c>
      <c r="D9" s="256">
        <v>0</v>
      </c>
      <c r="E9" s="256">
        <v>0</v>
      </c>
      <c r="F9" s="256">
        <v>71294867.650000006</v>
      </c>
      <c r="G9" s="256">
        <v>378653425.40855634</v>
      </c>
    </row>
    <row r="10" spans="1:7">
      <c r="A10" s="254">
        <v>3</v>
      </c>
      <c r="B10" s="257" t="s">
        <v>436</v>
      </c>
      <c r="C10" s="258"/>
      <c r="D10" s="258"/>
      <c r="E10" s="258"/>
      <c r="F10" s="256">
        <v>206690544.69999996</v>
      </c>
      <c r="G10" s="256">
        <v>206690544.69999996</v>
      </c>
    </row>
    <row r="11" spans="1:7" ht="27.6">
      <c r="A11" s="254">
        <v>4</v>
      </c>
      <c r="B11" s="255" t="s">
        <v>437</v>
      </c>
      <c r="C11" s="256">
        <v>181401834.04000163</v>
      </c>
      <c r="D11" s="256">
        <v>241206301.78999984</v>
      </c>
      <c r="E11" s="256">
        <v>158253355.93000016</v>
      </c>
      <c r="F11" s="256">
        <v>10165438.909999998</v>
      </c>
      <c r="G11" s="256">
        <v>540310797.80700147</v>
      </c>
    </row>
    <row r="12" spans="1:7">
      <c r="A12" s="254">
        <v>5</v>
      </c>
      <c r="B12" s="257" t="s">
        <v>438</v>
      </c>
      <c r="C12" s="256">
        <v>157355067.14000165</v>
      </c>
      <c r="D12" s="256">
        <v>232601817.55999985</v>
      </c>
      <c r="E12" s="256">
        <v>144423745.05000016</v>
      </c>
      <c r="F12" s="256">
        <v>9613442.4099999983</v>
      </c>
      <c r="G12" s="256">
        <v>516794368.55200154</v>
      </c>
    </row>
    <row r="13" spans="1:7">
      <c r="A13" s="254">
        <v>6</v>
      </c>
      <c r="B13" s="257" t="s">
        <v>439</v>
      </c>
      <c r="C13" s="256">
        <v>24046766.899999965</v>
      </c>
      <c r="D13" s="256">
        <v>8604484.2299999986</v>
      </c>
      <c r="E13" s="256">
        <v>13829610.880000005</v>
      </c>
      <c r="F13" s="256">
        <v>551996.5</v>
      </c>
      <c r="G13" s="256">
        <v>23516429.254999984</v>
      </c>
    </row>
    <row r="14" spans="1:7">
      <c r="A14" s="254">
        <v>7</v>
      </c>
      <c r="B14" s="255" t="s">
        <v>440</v>
      </c>
      <c r="C14" s="256">
        <v>328741950.07769996</v>
      </c>
      <c r="D14" s="256">
        <v>393100587.84000003</v>
      </c>
      <c r="E14" s="256">
        <v>265043297.75</v>
      </c>
      <c r="F14" s="256">
        <v>60539.96</v>
      </c>
      <c r="G14" s="256">
        <v>387919202.5</v>
      </c>
    </row>
    <row r="15" spans="1:7" ht="55.2">
      <c r="A15" s="254">
        <v>8</v>
      </c>
      <c r="B15" s="257" t="s">
        <v>441</v>
      </c>
      <c r="C15" s="256">
        <v>319371892.14999998</v>
      </c>
      <c r="D15" s="256">
        <v>191290189.91</v>
      </c>
      <c r="E15" s="256">
        <v>160105183.36000001</v>
      </c>
      <c r="F15" s="256">
        <v>4339.96</v>
      </c>
      <c r="G15" s="256">
        <v>335385802.69</v>
      </c>
    </row>
    <row r="16" spans="1:7" ht="27.6">
      <c r="A16" s="254">
        <v>9</v>
      </c>
      <c r="B16" s="257" t="s">
        <v>442</v>
      </c>
      <c r="C16" s="256">
        <v>9370057.9276999999</v>
      </c>
      <c r="D16" s="256">
        <v>201810397.93000001</v>
      </c>
      <c r="E16" s="256">
        <v>104938114.38999999</v>
      </c>
      <c r="F16" s="256">
        <v>56200</v>
      </c>
      <c r="G16" s="256">
        <v>52533399.809999987</v>
      </c>
    </row>
    <row r="17" spans="1:7">
      <c r="A17" s="254">
        <v>10</v>
      </c>
      <c r="B17" s="255" t="s">
        <v>443</v>
      </c>
      <c r="C17" s="256">
        <v>0</v>
      </c>
      <c r="D17" s="256">
        <v>0</v>
      </c>
      <c r="E17" s="256">
        <v>0</v>
      </c>
      <c r="F17" s="256">
        <v>0</v>
      </c>
      <c r="G17" s="256">
        <v>0</v>
      </c>
    </row>
    <row r="18" spans="1:7">
      <c r="A18" s="254">
        <v>11</v>
      </c>
      <c r="B18" s="255" t="s">
        <v>78</v>
      </c>
      <c r="C18" s="256">
        <v>0</v>
      </c>
      <c r="D18" s="256">
        <v>24104735.925272107</v>
      </c>
      <c r="E18" s="256">
        <v>6167829.1737060389</v>
      </c>
      <c r="F18" s="256">
        <v>10212075.800569193</v>
      </c>
      <c r="G18" s="256">
        <v>0</v>
      </c>
    </row>
    <row r="19" spans="1:7">
      <c r="A19" s="254">
        <v>12</v>
      </c>
      <c r="B19" s="257" t="s">
        <v>444</v>
      </c>
      <c r="C19" s="256">
        <v>0</v>
      </c>
      <c r="D19" s="256">
        <v>246995.94999999995</v>
      </c>
      <c r="E19" s="256">
        <v>0</v>
      </c>
      <c r="F19" s="256">
        <v>0</v>
      </c>
      <c r="G19" s="256">
        <v>0</v>
      </c>
    </row>
    <row r="20" spans="1:7" ht="27.6">
      <c r="A20" s="254">
        <v>13</v>
      </c>
      <c r="B20" s="257" t="s">
        <v>445</v>
      </c>
      <c r="C20" s="256">
        <v>0</v>
      </c>
      <c r="D20" s="256">
        <v>23857739.975272108</v>
      </c>
      <c r="E20" s="256">
        <v>6167829.1737060389</v>
      </c>
      <c r="F20" s="256">
        <v>10212075.800569193</v>
      </c>
      <c r="G20" s="256">
        <v>0</v>
      </c>
    </row>
    <row r="21" spans="1:7">
      <c r="A21" s="259">
        <v>14</v>
      </c>
      <c r="B21" s="260" t="s">
        <v>446</v>
      </c>
      <c r="C21" s="258"/>
      <c r="D21" s="258"/>
      <c r="E21" s="258"/>
      <c r="F21" s="258"/>
      <c r="G21" s="261">
        <f>SUM(G8,G11,G14,G17,G18)</f>
        <v>1513573970.4155579</v>
      </c>
    </row>
    <row r="22" spans="1:7">
      <c r="A22" s="262"/>
      <c r="B22" s="279" t="s">
        <v>447</v>
      </c>
      <c r="C22" s="263"/>
      <c r="D22" s="264"/>
      <c r="E22" s="263"/>
      <c r="F22" s="263"/>
      <c r="G22" s="265"/>
    </row>
    <row r="23" spans="1:7">
      <c r="A23" s="254">
        <v>15</v>
      </c>
      <c r="B23" s="255" t="s">
        <v>310</v>
      </c>
      <c r="C23" s="266">
        <v>397836879.29059994</v>
      </c>
      <c r="D23" s="266">
        <v>70434750</v>
      </c>
      <c r="E23" s="266">
        <v>0</v>
      </c>
      <c r="F23" s="266">
        <v>779558.78</v>
      </c>
      <c r="G23" s="266">
        <v>13714264.696029998</v>
      </c>
    </row>
    <row r="24" spans="1:7">
      <c r="A24" s="254">
        <v>16</v>
      </c>
      <c r="B24" s="255" t="s">
        <v>448</v>
      </c>
      <c r="C24" s="266">
        <v>113734.71130001964</v>
      </c>
      <c r="D24" s="266">
        <v>233784611.66950035</v>
      </c>
      <c r="E24" s="266">
        <v>200740564.18439919</v>
      </c>
      <c r="F24" s="266">
        <v>1054433780.206799</v>
      </c>
      <c r="G24" s="266">
        <v>1073728703.4843934</v>
      </c>
    </row>
    <row r="25" spans="1:7" ht="27.6">
      <c r="A25" s="254">
        <v>17</v>
      </c>
      <c r="B25" s="257" t="s">
        <v>449</v>
      </c>
      <c r="C25" s="266" t="s">
        <v>1030</v>
      </c>
      <c r="D25" s="266">
        <v>0</v>
      </c>
      <c r="E25" s="266">
        <v>0</v>
      </c>
      <c r="F25" s="266">
        <v>0</v>
      </c>
      <c r="G25" s="266">
        <v>0</v>
      </c>
    </row>
    <row r="26" spans="1:7" ht="27.6">
      <c r="A26" s="254">
        <v>18</v>
      </c>
      <c r="B26" s="257" t="s">
        <v>450</v>
      </c>
      <c r="C26" s="266">
        <v>113734.71130001964</v>
      </c>
      <c r="D26" s="266">
        <v>43270679.954700015</v>
      </c>
      <c r="E26" s="266">
        <v>4135291.8701999998</v>
      </c>
      <c r="F26" s="266">
        <v>9397705.8103</v>
      </c>
      <c r="G26" s="266">
        <v>17973013.945300002</v>
      </c>
    </row>
    <row r="27" spans="1:7">
      <c r="A27" s="254">
        <v>19</v>
      </c>
      <c r="B27" s="257" t="s">
        <v>451</v>
      </c>
      <c r="C27" s="266" t="s">
        <v>1030</v>
      </c>
      <c r="D27" s="266">
        <v>148957804.81639987</v>
      </c>
      <c r="E27" s="266">
        <v>156374716.05439916</v>
      </c>
      <c r="F27" s="266">
        <v>776629859.25279927</v>
      </c>
      <c r="G27" s="266">
        <v>812801640.8002789</v>
      </c>
    </row>
    <row r="28" spans="1:7">
      <c r="A28" s="254">
        <v>20</v>
      </c>
      <c r="B28" s="267" t="s">
        <v>452</v>
      </c>
      <c r="C28" s="266">
        <v>0</v>
      </c>
      <c r="D28" s="266">
        <v>0</v>
      </c>
      <c r="E28" s="266">
        <v>0</v>
      </c>
      <c r="F28" s="266">
        <v>0</v>
      </c>
      <c r="G28" s="266">
        <v>0</v>
      </c>
    </row>
    <row r="29" spans="1:7">
      <c r="A29" s="254">
        <v>21</v>
      </c>
      <c r="B29" s="257" t="s">
        <v>453</v>
      </c>
      <c r="C29" s="266" t="s">
        <v>1030</v>
      </c>
      <c r="D29" s="266">
        <v>34981181.340599999</v>
      </c>
      <c r="E29" s="266">
        <v>40230556.259800009</v>
      </c>
      <c r="F29" s="266">
        <v>259339833.74369982</v>
      </c>
      <c r="G29" s="266">
        <v>231960151.76991421</v>
      </c>
    </row>
    <row r="30" spans="1:7">
      <c r="A30" s="254">
        <v>22</v>
      </c>
      <c r="B30" s="267" t="s">
        <v>452</v>
      </c>
      <c r="C30" s="266">
        <v>0</v>
      </c>
      <c r="D30" s="266">
        <v>16935460.660870969</v>
      </c>
      <c r="E30" s="266">
        <v>15898716.607167015</v>
      </c>
      <c r="F30" s="266">
        <v>130422878.56215321</v>
      </c>
      <c r="G30" s="266">
        <v>101191959.69941857</v>
      </c>
    </row>
    <row r="31" spans="1:7" ht="27.6">
      <c r="A31" s="254">
        <v>23</v>
      </c>
      <c r="B31" s="257" t="s">
        <v>454</v>
      </c>
      <c r="C31" s="266" t="s">
        <v>1030</v>
      </c>
      <c r="D31" s="266">
        <v>6574945.5578004858</v>
      </c>
      <c r="E31" s="266">
        <v>0</v>
      </c>
      <c r="F31" s="266">
        <v>9066381.4000000004</v>
      </c>
      <c r="G31" s="266">
        <v>10993896.968900243</v>
      </c>
    </row>
    <row r="32" spans="1:7">
      <c r="A32" s="254">
        <v>24</v>
      </c>
      <c r="B32" s="255" t="s">
        <v>455</v>
      </c>
      <c r="C32" s="266">
        <v>0</v>
      </c>
      <c r="D32" s="266">
        <v>0</v>
      </c>
      <c r="E32" s="266">
        <v>0</v>
      </c>
      <c r="F32" s="266">
        <v>0</v>
      </c>
      <c r="G32" s="266">
        <v>0</v>
      </c>
    </row>
    <row r="33" spans="1:7">
      <c r="A33" s="254">
        <v>25</v>
      </c>
      <c r="B33" s="255" t="s">
        <v>88</v>
      </c>
      <c r="C33" s="266">
        <v>109623055.18925044</v>
      </c>
      <c r="D33" s="266">
        <v>18454834.517900079</v>
      </c>
      <c r="E33" s="266">
        <v>9539449.4399999771</v>
      </c>
      <c r="F33" s="266">
        <v>108060812.18697247</v>
      </c>
      <c r="G33" s="266">
        <v>231681009.35517293</v>
      </c>
    </row>
    <row r="34" spans="1:7">
      <c r="A34" s="254">
        <v>26</v>
      </c>
      <c r="B34" s="257" t="s">
        <v>456</v>
      </c>
      <c r="C34" s="266">
        <v>0</v>
      </c>
      <c r="D34" s="266">
        <v>0</v>
      </c>
      <c r="E34" s="266">
        <v>0</v>
      </c>
      <c r="F34" s="266">
        <v>0</v>
      </c>
      <c r="G34" s="266">
        <v>0</v>
      </c>
    </row>
    <row r="35" spans="1:7">
      <c r="A35" s="254">
        <v>27</v>
      </c>
      <c r="B35" s="257" t="s">
        <v>457</v>
      </c>
      <c r="C35" s="266">
        <v>109623055.18925044</v>
      </c>
      <c r="D35" s="266">
        <v>18454834.517900079</v>
      </c>
      <c r="E35" s="266">
        <v>9539449.4399999771</v>
      </c>
      <c r="F35" s="266">
        <v>108060812.18697247</v>
      </c>
      <c r="G35" s="266">
        <v>231681009.35517293</v>
      </c>
    </row>
    <row r="36" spans="1:7">
      <c r="A36" s="254">
        <v>28</v>
      </c>
      <c r="B36" s="255" t="s">
        <v>458</v>
      </c>
      <c r="C36" s="266">
        <v>0</v>
      </c>
      <c r="D36" s="266">
        <v>37577197.809525184</v>
      </c>
      <c r="E36" s="266">
        <v>36912888.388493955</v>
      </c>
      <c r="F36" s="266">
        <v>53541696.310330831</v>
      </c>
      <c r="G36" s="266">
        <v>9480100.72845654</v>
      </c>
    </row>
    <row r="37" spans="1:7">
      <c r="A37" s="259">
        <v>29</v>
      </c>
      <c r="B37" s="260" t="s">
        <v>459</v>
      </c>
      <c r="C37" s="258"/>
      <c r="D37" s="258"/>
      <c r="E37" s="258"/>
      <c r="F37" s="258"/>
      <c r="G37" s="261">
        <f>SUM(G23:G24,G32:G33,G36)</f>
        <v>1328604078.2640526</v>
      </c>
    </row>
    <row r="38" spans="1:7">
      <c r="A38" s="250"/>
      <c r="B38" s="268"/>
      <c r="C38" s="269"/>
      <c r="D38" s="269"/>
      <c r="E38" s="269"/>
      <c r="F38" s="269"/>
      <c r="G38" s="270"/>
    </row>
    <row r="39" spans="1:7" ht="15" thickBot="1">
      <c r="A39" s="271">
        <v>30</v>
      </c>
      <c r="B39" s="272" t="s">
        <v>427</v>
      </c>
      <c r="C39" s="176"/>
      <c r="D39" s="161"/>
      <c r="E39" s="161"/>
      <c r="F39" s="273"/>
      <c r="G39" s="274">
        <f>IFERROR(G21/G37,0)</f>
        <v>1.1392212286396004</v>
      </c>
    </row>
    <row r="42" spans="1:7" ht="41.4">
      <c r="B42" s="17" t="s">
        <v>460</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2" tint="-9.9978637043366805E-2"/>
  </sheetPr>
  <dimension ref="A1:H26"/>
  <sheetViews>
    <sheetView showGridLines="0" zoomScale="80" zoomScaleNormal="80" workbookViewId="0"/>
  </sheetViews>
  <sheetFormatPr defaultColWidth="9.109375" defaultRowHeight="12"/>
  <cols>
    <col min="1" max="1" width="11.88671875" style="281" bestFit="1" customWidth="1"/>
    <col min="2" max="2" width="105.109375" style="281" bestFit="1" customWidth="1"/>
    <col min="3" max="3" width="13.88671875" style="281" bestFit="1" customWidth="1"/>
    <col min="4" max="4" width="13" style="281" bestFit="1" customWidth="1"/>
    <col min="5" max="5" width="17.44140625" style="281" bestFit="1" customWidth="1"/>
    <col min="6" max="6" width="14.44140625" style="281" bestFit="1" customWidth="1"/>
    <col min="7" max="7" width="30.44140625" style="281" customWidth="1"/>
    <col min="8" max="8" width="16" style="281" bestFit="1" customWidth="1"/>
    <col min="9" max="16384" width="9.109375" style="281"/>
  </cols>
  <sheetData>
    <row r="1" spans="1:8" ht="13.8">
      <c r="A1" s="280" t="s">
        <v>97</v>
      </c>
      <c r="B1" s="219" t="str">
        <f>Info!C2</f>
        <v>სს ტერაბანკი</v>
      </c>
    </row>
    <row r="2" spans="1:8">
      <c r="A2" s="280" t="s">
        <v>98</v>
      </c>
      <c r="B2" s="283">
        <f>'1. key ratios'!B2</f>
        <v>46022</v>
      </c>
    </row>
    <row r="3" spans="1:8">
      <c r="A3" s="282" t="s">
        <v>467</v>
      </c>
    </row>
    <row r="5" spans="1:8">
      <c r="A5" s="698" t="s">
        <v>468</v>
      </c>
      <c r="B5" s="699"/>
      <c r="C5" s="704" t="s">
        <v>469</v>
      </c>
      <c r="D5" s="705"/>
      <c r="E5" s="705"/>
      <c r="F5" s="705"/>
      <c r="G5" s="705"/>
      <c r="H5" s="706"/>
    </row>
    <row r="6" spans="1:8">
      <c r="A6" s="700"/>
      <c r="B6" s="701"/>
      <c r="C6" s="707"/>
      <c r="D6" s="708"/>
      <c r="E6" s="708"/>
      <c r="F6" s="708"/>
      <c r="G6" s="708"/>
      <c r="H6" s="709"/>
    </row>
    <row r="7" spans="1:8" ht="24">
      <c r="A7" s="702"/>
      <c r="B7" s="703"/>
      <c r="C7" s="364" t="s">
        <v>470</v>
      </c>
      <c r="D7" s="364" t="s">
        <v>471</v>
      </c>
      <c r="E7" s="364" t="s">
        <v>472</v>
      </c>
      <c r="F7" s="364" t="s">
        <v>473</v>
      </c>
      <c r="G7" s="364" t="s">
        <v>653</v>
      </c>
      <c r="H7" s="364" t="s">
        <v>66</v>
      </c>
    </row>
    <row r="8" spans="1:8">
      <c r="A8" s="360">
        <v>1</v>
      </c>
      <c r="B8" s="359" t="s">
        <v>123</v>
      </c>
      <c r="C8" s="497">
        <v>160137457.72</v>
      </c>
      <c r="D8" s="497">
        <v>118342938.48</v>
      </c>
      <c r="E8" s="497">
        <v>37190039.884528652</v>
      </c>
      <c r="F8" s="497">
        <v>4993617.2874999996</v>
      </c>
      <c r="G8" s="497">
        <v>0</v>
      </c>
      <c r="H8" s="497">
        <v>320664053.37202865</v>
      </c>
    </row>
    <row r="9" spans="1:8">
      <c r="A9" s="360">
        <v>2</v>
      </c>
      <c r="B9" s="359" t="s">
        <v>124</v>
      </c>
      <c r="C9" s="497">
        <v>0</v>
      </c>
      <c r="D9" s="497">
        <v>0</v>
      </c>
      <c r="E9" s="497">
        <v>0</v>
      </c>
      <c r="F9" s="497">
        <v>0</v>
      </c>
      <c r="G9" s="497">
        <v>0</v>
      </c>
      <c r="H9" s="497">
        <v>0</v>
      </c>
    </row>
    <row r="10" spans="1:8">
      <c r="A10" s="360">
        <v>3</v>
      </c>
      <c r="B10" s="359" t="s">
        <v>125</v>
      </c>
      <c r="C10" s="497">
        <v>0</v>
      </c>
      <c r="D10" s="497">
        <v>0</v>
      </c>
      <c r="E10" s="497">
        <v>0</v>
      </c>
      <c r="F10" s="497">
        <v>0</v>
      </c>
      <c r="G10" s="497">
        <v>0</v>
      </c>
      <c r="H10" s="497">
        <v>0</v>
      </c>
    </row>
    <row r="11" spans="1:8">
      <c r="A11" s="360">
        <v>4</v>
      </c>
      <c r="B11" s="359" t="s">
        <v>126</v>
      </c>
      <c r="C11" s="497">
        <v>0</v>
      </c>
      <c r="D11" s="497">
        <v>0</v>
      </c>
      <c r="E11" s="497">
        <v>0</v>
      </c>
      <c r="F11" s="497">
        <v>0</v>
      </c>
      <c r="G11" s="497">
        <v>0</v>
      </c>
      <c r="H11" s="497">
        <v>0</v>
      </c>
    </row>
    <row r="12" spans="1:8">
      <c r="A12" s="360">
        <v>5</v>
      </c>
      <c r="B12" s="359" t="s">
        <v>920</v>
      </c>
      <c r="C12" s="497">
        <v>0</v>
      </c>
      <c r="D12" s="497">
        <v>0</v>
      </c>
      <c r="E12" s="497">
        <v>0</v>
      </c>
      <c r="F12" s="497">
        <v>0</v>
      </c>
      <c r="G12" s="497">
        <v>0</v>
      </c>
      <c r="H12" s="497">
        <v>0</v>
      </c>
    </row>
    <row r="13" spans="1:8">
      <c r="A13" s="360">
        <v>6</v>
      </c>
      <c r="B13" s="359" t="s">
        <v>127</v>
      </c>
      <c r="C13" s="497">
        <v>0</v>
      </c>
      <c r="D13" s="497">
        <v>38997079.349999994</v>
      </c>
      <c r="E13" s="497">
        <v>0</v>
      </c>
      <c r="F13" s="497">
        <v>781161.07</v>
      </c>
      <c r="G13" s="497">
        <v>0</v>
      </c>
      <c r="H13" s="497">
        <v>39778240.419999994</v>
      </c>
    </row>
    <row r="14" spans="1:8">
      <c r="A14" s="360">
        <v>7</v>
      </c>
      <c r="B14" s="359" t="s">
        <v>71</v>
      </c>
      <c r="C14" s="497">
        <v>0</v>
      </c>
      <c r="D14" s="497">
        <v>72730561.460141942</v>
      </c>
      <c r="E14" s="497">
        <v>210494076.20727497</v>
      </c>
      <c r="F14" s="497">
        <v>463885021.56546617</v>
      </c>
      <c r="G14" s="497">
        <v>0</v>
      </c>
      <c r="H14" s="497">
        <v>747109659.2328831</v>
      </c>
    </row>
    <row r="15" spans="1:8">
      <c r="A15" s="360">
        <v>8</v>
      </c>
      <c r="B15" s="361" t="s">
        <v>72</v>
      </c>
      <c r="C15" s="497">
        <v>0</v>
      </c>
      <c r="D15" s="497">
        <v>30567587.529097997</v>
      </c>
      <c r="E15" s="497">
        <v>214692560.84990278</v>
      </c>
      <c r="F15" s="497">
        <v>481028148.30862659</v>
      </c>
      <c r="G15" s="497" t="s">
        <v>1031</v>
      </c>
      <c r="H15" s="497">
        <v>726288296.68762732</v>
      </c>
    </row>
    <row r="16" spans="1:8">
      <c r="A16" s="360">
        <v>9</v>
      </c>
      <c r="B16" s="359" t="s">
        <v>921</v>
      </c>
      <c r="C16" s="497">
        <v>0</v>
      </c>
      <c r="D16" s="497">
        <v>4711265.6076220004</v>
      </c>
      <c r="E16" s="497">
        <v>23557020.327865992</v>
      </c>
      <c r="F16" s="497">
        <v>169215390.79684812</v>
      </c>
      <c r="G16" s="497">
        <v>0</v>
      </c>
      <c r="H16" s="497">
        <v>197483676.7323361</v>
      </c>
    </row>
    <row r="17" spans="1:8">
      <c r="A17" s="360">
        <v>10</v>
      </c>
      <c r="B17" s="363" t="s">
        <v>488</v>
      </c>
      <c r="C17" s="497">
        <v>0</v>
      </c>
      <c r="D17" s="497">
        <v>1143944.1280480004</v>
      </c>
      <c r="E17" s="497">
        <v>10288046.575166989</v>
      </c>
      <c r="F17" s="497">
        <v>21405886.307785004</v>
      </c>
      <c r="G17" s="497">
        <v>0</v>
      </c>
      <c r="H17" s="497">
        <v>32837877.010999992</v>
      </c>
    </row>
    <row r="18" spans="1:8">
      <c r="A18" s="360">
        <v>11</v>
      </c>
      <c r="B18" s="359" t="s">
        <v>68</v>
      </c>
      <c r="C18" s="497">
        <v>0</v>
      </c>
      <c r="D18" s="497">
        <v>0</v>
      </c>
      <c r="E18" s="497">
        <v>0</v>
      </c>
      <c r="F18" s="497">
        <v>0</v>
      </c>
      <c r="G18" s="497">
        <v>0</v>
      </c>
      <c r="H18" s="497">
        <v>0</v>
      </c>
    </row>
    <row r="19" spans="1:8">
      <c r="A19" s="360">
        <v>12</v>
      </c>
      <c r="B19" s="359" t="s">
        <v>69</v>
      </c>
      <c r="C19" s="497">
        <v>0</v>
      </c>
      <c r="D19" s="497">
        <v>0</v>
      </c>
      <c r="E19" s="497">
        <v>0</v>
      </c>
      <c r="F19" s="497">
        <v>0</v>
      </c>
      <c r="G19" s="497">
        <v>0</v>
      </c>
      <c r="H19" s="497">
        <v>0</v>
      </c>
    </row>
    <row r="20" spans="1:8">
      <c r="A20" s="362">
        <v>13</v>
      </c>
      <c r="B20" s="361" t="s">
        <v>70</v>
      </c>
      <c r="C20" s="497">
        <v>0</v>
      </c>
      <c r="D20" s="497">
        <v>0</v>
      </c>
      <c r="E20" s="497">
        <v>0</v>
      </c>
      <c r="F20" s="497">
        <v>0</v>
      </c>
      <c r="G20" s="497">
        <v>0</v>
      </c>
      <c r="H20" s="497">
        <v>0</v>
      </c>
    </row>
    <row r="21" spans="1:8">
      <c r="A21" s="360">
        <v>14</v>
      </c>
      <c r="B21" s="359" t="s">
        <v>474</v>
      </c>
      <c r="C21" s="497">
        <v>58274762.761571385</v>
      </c>
      <c r="D21" s="497">
        <v>0</v>
      </c>
      <c r="E21" s="497">
        <v>0</v>
      </c>
      <c r="F21" s="497">
        <v>151264309.52000001</v>
      </c>
      <c r="G21" s="497">
        <v>0</v>
      </c>
      <c r="H21" s="497">
        <v>209539072.28157139</v>
      </c>
    </row>
    <row r="22" spans="1:8">
      <c r="A22" s="358">
        <v>15</v>
      </c>
      <c r="B22" s="357" t="s">
        <v>66</v>
      </c>
      <c r="C22" s="497">
        <v>218412220.48157138</v>
      </c>
      <c r="D22" s="497">
        <v>265349432.42686194</v>
      </c>
      <c r="E22" s="497">
        <v>485933697.26957244</v>
      </c>
      <c r="F22" s="497">
        <v>1271167648.5484409</v>
      </c>
      <c r="G22" s="497">
        <v>0</v>
      </c>
      <c r="H22" s="497">
        <v>2240862998.7264466</v>
      </c>
    </row>
    <row r="26" spans="1:8" ht="36">
      <c r="B26" s="290" t="s">
        <v>652</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284" bestFit="1" customWidth="1"/>
    <col min="2" max="2" width="86.88671875" style="281" customWidth="1"/>
    <col min="3" max="4" width="31.5546875" style="281" customWidth="1"/>
    <col min="5" max="5" width="16.44140625" style="281" bestFit="1" customWidth="1"/>
    <col min="6" max="6" width="14.33203125" style="281" bestFit="1" customWidth="1"/>
    <col min="7" max="7" width="20" style="281" bestFit="1" customWidth="1"/>
    <col min="8" max="8" width="25.10937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46022</v>
      </c>
      <c r="C2" s="376"/>
      <c r="D2" s="376"/>
      <c r="E2" s="376"/>
      <c r="F2" s="376"/>
      <c r="G2" s="376"/>
      <c r="H2" s="376"/>
    </row>
    <row r="3" spans="1:8">
      <c r="A3" s="282" t="s">
        <v>475</v>
      </c>
      <c r="B3" s="376"/>
      <c r="C3" s="376"/>
      <c r="D3" s="376"/>
      <c r="E3" s="376"/>
      <c r="F3" s="376"/>
      <c r="G3" s="376"/>
      <c r="H3" s="376"/>
    </row>
    <row r="4" spans="1:8">
      <c r="A4" s="377"/>
      <c r="B4" s="376"/>
      <c r="C4" s="375" t="s">
        <v>476</v>
      </c>
      <c r="D4" s="375" t="s">
        <v>477</v>
      </c>
      <c r="E4" s="375" t="s">
        <v>478</v>
      </c>
      <c r="F4" s="375" t="s">
        <v>479</v>
      </c>
      <c r="G4" s="375" t="s">
        <v>480</v>
      </c>
      <c r="H4" s="375" t="s">
        <v>481</v>
      </c>
    </row>
    <row r="5" spans="1:8" ht="33.9" customHeight="1">
      <c r="A5" s="698" t="s">
        <v>840</v>
      </c>
      <c r="B5" s="699"/>
      <c r="C5" s="712" t="s">
        <v>570</v>
      </c>
      <c r="D5" s="712"/>
      <c r="E5" s="712" t="s">
        <v>839</v>
      </c>
      <c r="F5" s="710" t="s">
        <v>838</v>
      </c>
      <c r="G5" s="710" t="s">
        <v>485</v>
      </c>
      <c r="H5" s="373" t="s">
        <v>837</v>
      </c>
    </row>
    <row r="6" spans="1:8" ht="24">
      <c r="A6" s="702"/>
      <c r="B6" s="703"/>
      <c r="C6" s="374" t="s">
        <v>486</v>
      </c>
      <c r="D6" s="374" t="s">
        <v>487</v>
      </c>
      <c r="E6" s="712"/>
      <c r="F6" s="711"/>
      <c r="G6" s="711"/>
      <c r="H6" s="373" t="s">
        <v>836</v>
      </c>
    </row>
    <row r="7" spans="1:8">
      <c r="A7" s="371">
        <v>1</v>
      </c>
      <c r="B7" s="359" t="s">
        <v>123</v>
      </c>
      <c r="C7" s="366">
        <v>0</v>
      </c>
      <c r="D7" s="366">
        <v>320753527.59999996</v>
      </c>
      <c r="E7" s="366">
        <v>89474.227971344939</v>
      </c>
      <c r="F7" s="366">
        <v>0</v>
      </c>
      <c r="G7" s="366">
        <v>0</v>
      </c>
      <c r="H7" s="365">
        <f t="shared" ref="H7:H20" si="0">C7+D7-E7-F7</f>
        <v>320664053.37202865</v>
      </c>
    </row>
    <row r="8" spans="1:8" ht="14.4" customHeight="1">
      <c r="A8" s="371">
        <v>2</v>
      </c>
      <c r="B8" s="359" t="s">
        <v>124</v>
      </c>
      <c r="C8" s="366">
        <v>0</v>
      </c>
      <c r="D8" s="366">
        <v>0</v>
      </c>
      <c r="E8" s="366">
        <v>0</v>
      </c>
      <c r="F8" s="366">
        <v>0</v>
      </c>
      <c r="G8" s="366">
        <v>0</v>
      </c>
      <c r="H8" s="365">
        <f t="shared" si="0"/>
        <v>0</v>
      </c>
    </row>
    <row r="9" spans="1:8">
      <c r="A9" s="371">
        <v>3</v>
      </c>
      <c r="B9" s="359" t="s">
        <v>125</v>
      </c>
      <c r="C9" s="366">
        <v>0</v>
      </c>
      <c r="D9" s="366">
        <v>0</v>
      </c>
      <c r="E9" s="366">
        <v>0</v>
      </c>
      <c r="F9" s="366">
        <v>0</v>
      </c>
      <c r="G9" s="366">
        <v>0</v>
      </c>
      <c r="H9" s="365">
        <f t="shared" si="0"/>
        <v>0</v>
      </c>
    </row>
    <row r="10" spans="1:8">
      <c r="A10" s="371">
        <v>4</v>
      </c>
      <c r="B10" s="359" t="s">
        <v>126</v>
      </c>
      <c r="C10" s="366">
        <v>0</v>
      </c>
      <c r="D10" s="366">
        <v>0</v>
      </c>
      <c r="E10" s="366">
        <v>0</v>
      </c>
      <c r="F10" s="366">
        <v>0</v>
      </c>
      <c r="G10" s="366">
        <v>0</v>
      </c>
      <c r="H10" s="365">
        <f t="shared" si="0"/>
        <v>0</v>
      </c>
    </row>
    <row r="11" spans="1:8">
      <c r="A11" s="371">
        <v>5</v>
      </c>
      <c r="B11" s="359" t="s">
        <v>920</v>
      </c>
      <c r="C11" s="366">
        <v>0</v>
      </c>
      <c r="D11" s="366">
        <v>0</v>
      </c>
      <c r="E11" s="366">
        <v>0</v>
      </c>
      <c r="F11" s="366">
        <v>0</v>
      </c>
      <c r="G11" s="366">
        <v>0</v>
      </c>
      <c r="H11" s="365">
        <f t="shared" si="0"/>
        <v>0</v>
      </c>
    </row>
    <row r="12" spans="1:8">
      <c r="A12" s="371">
        <v>6</v>
      </c>
      <c r="B12" s="359" t="s">
        <v>127</v>
      </c>
      <c r="C12" s="366">
        <v>0</v>
      </c>
      <c r="D12" s="366">
        <v>39778240.419999994</v>
      </c>
      <c r="E12" s="366">
        <v>0</v>
      </c>
      <c r="F12" s="366">
        <v>0</v>
      </c>
      <c r="G12" s="366">
        <v>0</v>
      </c>
      <c r="H12" s="365">
        <f t="shared" si="0"/>
        <v>39778240.419999994</v>
      </c>
    </row>
    <row r="13" spans="1:8">
      <c r="A13" s="371">
        <v>7</v>
      </c>
      <c r="B13" s="359" t="s">
        <v>71</v>
      </c>
      <c r="C13" s="366">
        <v>16687469.573700001</v>
      </c>
      <c r="D13" s="366">
        <v>735665019.55419946</v>
      </c>
      <c r="E13" s="366">
        <v>5242829.8950171731</v>
      </c>
      <c r="F13" s="366">
        <v>0</v>
      </c>
      <c r="G13" s="366">
        <v>0</v>
      </c>
      <c r="H13" s="365">
        <f t="shared" si="0"/>
        <v>747109659.23288226</v>
      </c>
    </row>
    <row r="14" spans="1:8">
      <c r="A14" s="371">
        <v>8</v>
      </c>
      <c r="B14" s="361" t="s">
        <v>72</v>
      </c>
      <c r="C14" s="366">
        <v>53258383.661600083</v>
      </c>
      <c r="D14" s="366">
        <v>700150544.76040113</v>
      </c>
      <c r="E14" s="366">
        <v>27120631.734371942</v>
      </c>
      <c r="F14" s="366">
        <v>0</v>
      </c>
      <c r="G14" s="366">
        <v>1957521.113877682</v>
      </c>
      <c r="H14" s="365">
        <f t="shared" si="0"/>
        <v>726288296.68762934</v>
      </c>
    </row>
    <row r="15" spans="1:8">
      <c r="A15" s="371">
        <v>9</v>
      </c>
      <c r="B15" s="359" t="s">
        <v>921</v>
      </c>
      <c r="C15" s="366">
        <v>6370035.4761000033</v>
      </c>
      <c r="D15" s="366">
        <v>193881106.21410003</v>
      </c>
      <c r="E15" s="366">
        <v>2767464.9578640009</v>
      </c>
      <c r="F15" s="366">
        <v>0</v>
      </c>
      <c r="G15" s="366">
        <v>0</v>
      </c>
      <c r="H15" s="365">
        <f t="shared" si="0"/>
        <v>197483676.73233604</v>
      </c>
    </row>
    <row r="16" spans="1:8">
      <c r="A16" s="371">
        <v>10</v>
      </c>
      <c r="B16" s="363" t="s">
        <v>488</v>
      </c>
      <c r="C16" s="366">
        <v>49275351.927400038</v>
      </c>
      <c r="D16" s="366">
        <v>0</v>
      </c>
      <c r="E16" s="366">
        <v>16437474.916399997</v>
      </c>
      <c r="F16" s="366">
        <v>0</v>
      </c>
      <c r="G16" s="366">
        <v>1937484.6838776818</v>
      </c>
      <c r="H16" s="365">
        <f t="shared" si="0"/>
        <v>32837877.011000041</v>
      </c>
    </row>
    <row r="17" spans="1:8">
      <c r="A17" s="371">
        <v>11</v>
      </c>
      <c r="B17" s="359" t="s">
        <v>68</v>
      </c>
      <c r="C17" s="366">
        <v>0</v>
      </c>
      <c r="D17" s="366">
        <v>0</v>
      </c>
      <c r="E17" s="366">
        <v>0</v>
      </c>
      <c r="F17" s="366">
        <v>0</v>
      </c>
      <c r="G17" s="366">
        <v>0</v>
      </c>
      <c r="H17" s="365">
        <f t="shared" si="0"/>
        <v>0</v>
      </c>
    </row>
    <row r="18" spans="1:8">
      <c r="A18" s="371">
        <v>12</v>
      </c>
      <c r="B18" s="359" t="s">
        <v>69</v>
      </c>
      <c r="C18" s="366">
        <v>0</v>
      </c>
      <c r="D18" s="366">
        <v>0</v>
      </c>
      <c r="E18" s="366">
        <v>0</v>
      </c>
      <c r="F18" s="366">
        <v>0</v>
      </c>
      <c r="G18" s="366">
        <v>0</v>
      </c>
      <c r="H18" s="365">
        <f t="shared" si="0"/>
        <v>0</v>
      </c>
    </row>
    <row r="19" spans="1:8">
      <c r="A19" s="372">
        <v>13</v>
      </c>
      <c r="B19" s="361" t="s">
        <v>70</v>
      </c>
      <c r="C19" s="366">
        <v>0</v>
      </c>
      <c r="D19" s="366">
        <v>0</v>
      </c>
      <c r="E19" s="366">
        <v>0</v>
      </c>
      <c r="F19" s="366">
        <v>0</v>
      </c>
      <c r="G19" s="366">
        <v>0</v>
      </c>
      <c r="H19" s="365">
        <f t="shared" si="0"/>
        <v>0</v>
      </c>
    </row>
    <row r="20" spans="1:8">
      <c r="A20" s="371">
        <v>14</v>
      </c>
      <c r="B20" s="359" t="s">
        <v>474</v>
      </c>
      <c r="C20" s="366">
        <v>42471367.136322178</v>
      </c>
      <c r="D20" s="366">
        <v>204128708.84524921</v>
      </c>
      <c r="E20" s="366">
        <v>0</v>
      </c>
      <c r="F20" s="366">
        <v>0</v>
      </c>
      <c r="G20" s="366">
        <v>0</v>
      </c>
      <c r="H20" s="365">
        <f t="shared" si="0"/>
        <v>246600075.98157138</v>
      </c>
    </row>
    <row r="21" spans="1:8" s="285" customFormat="1">
      <c r="A21" s="370">
        <v>15</v>
      </c>
      <c r="B21" s="369" t="s">
        <v>66</v>
      </c>
      <c r="C21" s="369">
        <f t="shared" ref="C21:H21" si="1">SUM(C7:C15)+SUM(C17:C20)</f>
        <v>118787255.84772226</v>
      </c>
      <c r="D21" s="369">
        <f t="shared" si="1"/>
        <v>2194357147.39395</v>
      </c>
      <c r="E21" s="369">
        <f t="shared" si="1"/>
        <v>35220400.815224461</v>
      </c>
      <c r="F21" s="369">
        <f t="shared" si="1"/>
        <v>0</v>
      </c>
      <c r="G21" s="369">
        <f t="shared" si="1"/>
        <v>1957521.113877682</v>
      </c>
      <c r="H21" s="365">
        <f t="shared" si="1"/>
        <v>2277924002.4264474</v>
      </c>
    </row>
    <row r="22" spans="1:8">
      <c r="A22" s="368">
        <v>16</v>
      </c>
      <c r="B22" s="367" t="s">
        <v>489</v>
      </c>
      <c r="C22" s="366">
        <v>76315888.711400077</v>
      </c>
      <c r="D22" s="366">
        <v>1603657096.6887007</v>
      </c>
      <c r="E22" s="366">
        <v>35025414.511299908</v>
      </c>
      <c r="F22" s="366">
        <v>0</v>
      </c>
      <c r="G22" s="366">
        <v>1957521.113877682</v>
      </c>
      <c r="H22" s="365">
        <f>C22+D22-E22-F22</f>
        <v>1644947570.8888009</v>
      </c>
    </row>
    <row r="23" spans="1:8">
      <c r="A23" s="368">
        <v>17</v>
      </c>
      <c r="B23" s="367" t="s">
        <v>490</v>
      </c>
      <c r="C23" s="508">
        <v>0</v>
      </c>
      <c r="D23" s="366">
        <v>186655643.71999997</v>
      </c>
      <c r="E23" s="366">
        <v>195066.76219951455</v>
      </c>
      <c r="F23" s="366">
        <v>0</v>
      </c>
      <c r="G23" s="366">
        <v>0</v>
      </c>
      <c r="H23" s="365">
        <f>C23+D23-E23-F23</f>
        <v>186460576.95780045</v>
      </c>
    </row>
    <row r="26" spans="1:8" ht="42.6" customHeight="1">
      <c r="B26" s="290" t="s">
        <v>652</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80" zoomScaleNormal="80" workbookViewId="0"/>
  </sheetViews>
  <sheetFormatPr defaultColWidth="9.109375" defaultRowHeight="12"/>
  <cols>
    <col min="1" max="1" width="11" style="281" bestFit="1" customWidth="1"/>
    <col min="2" max="2" width="93.44140625" style="281" customWidth="1"/>
    <col min="3" max="4" width="35" style="281" customWidth="1"/>
    <col min="5" max="7" width="22" style="281" customWidth="1"/>
    <col min="8" max="8" width="42.3320312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46022</v>
      </c>
      <c r="C2" s="376"/>
      <c r="D2" s="376"/>
      <c r="E2" s="376"/>
      <c r="F2" s="376"/>
      <c r="G2" s="376"/>
      <c r="H2" s="376"/>
    </row>
    <row r="3" spans="1:8">
      <c r="A3" s="282" t="s">
        <v>491</v>
      </c>
      <c r="B3" s="376"/>
      <c r="C3" s="376"/>
      <c r="D3" s="376"/>
      <c r="E3" s="376"/>
      <c r="F3" s="376"/>
      <c r="G3" s="376"/>
      <c r="H3" s="376"/>
    </row>
    <row r="4" spans="1:8">
      <c r="A4" s="376"/>
      <c r="B4" s="376"/>
      <c r="C4" s="375" t="s">
        <v>476</v>
      </c>
      <c r="D4" s="375" t="s">
        <v>477</v>
      </c>
      <c r="E4" s="375" t="s">
        <v>478</v>
      </c>
      <c r="F4" s="375" t="s">
        <v>479</v>
      </c>
      <c r="G4" s="375" t="s">
        <v>480</v>
      </c>
      <c r="H4" s="375" t="s">
        <v>481</v>
      </c>
    </row>
    <row r="5" spans="1:8" ht="41.4" customHeight="1">
      <c r="A5" s="698" t="s">
        <v>842</v>
      </c>
      <c r="B5" s="699"/>
      <c r="C5" s="713" t="s">
        <v>570</v>
      </c>
      <c r="D5" s="714"/>
      <c r="E5" s="710" t="s">
        <v>839</v>
      </c>
      <c r="F5" s="710" t="s">
        <v>838</v>
      </c>
      <c r="G5" s="710" t="s">
        <v>485</v>
      </c>
      <c r="H5" s="373" t="s">
        <v>837</v>
      </c>
    </row>
    <row r="6" spans="1:8" ht="24">
      <c r="A6" s="702"/>
      <c r="B6" s="703"/>
      <c r="C6" s="374" t="s">
        <v>486</v>
      </c>
      <c r="D6" s="374" t="s">
        <v>487</v>
      </c>
      <c r="E6" s="711"/>
      <c r="F6" s="711"/>
      <c r="G6" s="711"/>
      <c r="H6" s="373" t="s">
        <v>836</v>
      </c>
    </row>
    <row r="7" spans="1:8">
      <c r="A7" s="366">
        <v>1</v>
      </c>
      <c r="B7" s="379" t="s">
        <v>492</v>
      </c>
      <c r="C7" s="366">
        <v>1096950.1293000001</v>
      </c>
      <c r="D7" s="366">
        <v>394634217.27419972</v>
      </c>
      <c r="E7" s="366">
        <v>1376514.150171346</v>
      </c>
      <c r="F7" s="366">
        <v>0</v>
      </c>
      <c r="G7" s="366">
        <v>0</v>
      </c>
      <c r="H7" s="365">
        <f t="shared" ref="H7:H34" si="0">C7+D7-E7-F7</f>
        <v>394354653.25332838</v>
      </c>
    </row>
    <row r="8" spans="1:8">
      <c r="A8" s="366">
        <v>2</v>
      </c>
      <c r="B8" s="379" t="s">
        <v>493</v>
      </c>
      <c r="C8" s="366">
        <v>969269.20000000007</v>
      </c>
      <c r="D8" s="366">
        <v>114075978.0738</v>
      </c>
      <c r="E8" s="366">
        <v>726784.20972816972</v>
      </c>
      <c r="F8" s="366">
        <v>0</v>
      </c>
      <c r="G8" s="366">
        <v>0</v>
      </c>
      <c r="H8" s="365">
        <f t="shared" si="0"/>
        <v>114318463.06407183</v>
      </c>
    </row>
    <row r="9" spans="1:8">
      <c r="A9" s="366">
        <v>3</v>
      </c>
      <c r="B9" s="379" t="s">
        <v>841</v>
      </c>
      <c r="C9" s="366">
        <v>0</v>
      </c>
      <c r="D9" s="366">
        <v>37236809.322400004</v>
      </c>
      <c r="E9" s="366">
        <v>77.974099999999993</v>
      </c>
      <c r="F9" s="366">
        <v>0</v>
      </c>
      <c r="G9" s="366">
        <v>0</v>
      </c>
      <c r="H9" s="365">
        <f t="shared" si="0"/>
        <v>37236731.348300003</v>
      </c>
    </row>
    <row r="10" spans="1:8">
      <c r="A10" s="366">
        <v>4</v>
      </c>
      <c r="B10" s="379" t="s">
        <v>494</v>
      </c>
      <c r="C10" s="366">
        <v>4751860.6182999993</v>
      </c>
      <c r="D10" s="366">
        <v>127916899.95410006</v>
      </c>
      <c r="E10" s="366">
        <v>623781.10120000003</v>
      </c>
      <c r="F10" s="366">
        <v>0</v>
      </c>
      <c r="G10" s="366">
        <v>0</v>
      </c>
      <c r="H10" s="365">
        <f t="shared" si="0"/>
        <v>132044979.47120006</v>
      </c>
    </row>
    <row r="11" spans="1:8">
      <c r="A11" s="366">
        <v>5</v>
      </c>
      <c r="B11" s="379" t="s">
        <v>495</v>
      </c>
      <c r="C11" s="366">
        <v>7122794.7090999987</v>
      </c>
      <c r="D11" s="366">
        <v>120891633.98609994</v>
      </c>
      <c r="E11" s="366">
        <v>2338236.1738999989</v>
      </c>
      <c r="F11" s="366">
        <v>0</v>
      </c>
      <c r="G11" s="366">
        <v>0</v>
      </c>
      <c r="H11" s="365">
        <f t="shared" si="0"/>
        <v>125676192.52129994</v>
      </c>
    </row>
    <row r="12" spans="1:8">
      <c r="A12" s="366">
        <v>6</v>
      </c>
      <c r="B12" s="379" t="s">
        <v>496</v>
      </c>
      <c r="C12" s="366">
        <v>2352250.2411000011</v>
      </c>
      <c r="D12" s="366">
        <v>47936905.525400005</v>
      </c>
      <c r="E12" s="366">
        <v>557240.56520000007</v>
      </c>
      <c r="F12" s="366">
        <v>0</v>
      </c>
      <c r="G12" s="366">
        <v>0</v>
      </c>
      <c r="H12" s="365">
        <f t="shared" si="0"/>
        <v>49731915.201300003</v>
      </c>
    </row>
    <row r="13" spans="1:8">
      <c r="A13" s="366">
        <v>7</v>
      </c>
      <c r="B13" s="379" t="s">
        <v>497</v>
      </c>
      <c r="C13" s="366">
        <v>4498337.1496000001</v>
      </c>
      <c r="D13" s="366">
        <v>101936482.4351</v>
      </c>
      <c r="E13" s="366">
        <v>1200313.7651999991</v>
      </c>
      <c r="F13" s="366">
        <v>0</v>
      </c>
      <c r="G13" s="366">
        <v>0</v>
      </c>
      <c r="H13" s="365">
        <f t="shared" si="0"/>
        <v>105234505.8195</v>
      </c>
    </row>
    <row r="14" spans="1:8">
      <c r="A14" s="366">
        <v>8</v>
      </c>
      <c r="B14" s="379" t="s">
        <v>498</v>
      </c>
      <c r="C14" s="366">
        <v>2875485.5092000007</v>
      </c>
      <c r="D14" s="366">
        <v>70491573.646299973</v>
      </c>
      <c r="E14" s="366">
        <v>1157335.7962000011</v>
      </c>
      <c r="F14" s="366">
        <v>0</v>
      </c>
      <c r="G14" s="366">
        <v>0</v>
      </c>
      <c r="H14" s="365">
        <f t="shared" si="0"/>
        <v>72209723.359299973</v>
      </c>
    </row>
    <row r="15" spans="1:8">
      <c r="A15" s="366">
        <v>9</v>
      </c>
      <c r="B15" s="379" t="s">
        <v>499</v>
      </c>
      <c r="C15" s="366">
        <v>1582744.7699999998</v>
      </c>
      <c r="D15" s="366">
        <v>58161924.391499989</v>
      </c>
      <c r="E15" s="366">
        <v>675622.39489999996</v>
      </c>
      <c r="F15" s="366">
        <v>0</v>
      </c>
      <c r="G15" s="366">
        <v>0</v>
      </c>
      <c r="H15" s="365">
        <f t="shared" si="0"/>
        <v>59069046.76659999</v>
      </c>
    </row>
    <row r="16" spans="1:8">
      <c r="A16" s="366">
        <v>10</v>
      </c>
      <c r="B16" s="379" t="s">
        <v>500</v>
      </c>
      <c r="C16" s="366">
        <v>775255.18540000007</v>
      </c>
      <c r="D16" s="366">
        <v>32695343.634300005</v>
      </c>
      <c r="E16" s="366">
        <v>581152.1175000004</v>
      </c>
      <c r="F16" s="366">
        <v>0</v>
      </c>
      <c r="G16" s="366">
        <v>0</v>
      </c>
      <c r="H16" s="365">
        <f t="shared" si="0"/>
        <v>32889446.702200007</v>
      </c>
    </row>
    <row r="17" spans="1:8">
      <c r="A17" s="366">
        <v>11</v>
      </c>
      <c r="B17" s="379" t="s">
        <v>501</v>
      </c>
      <c r="C17" s="366">
        <v>1072529.7419</v>
      </c>
      <c r="D17" s="366">
        <v>9850281.1023000013</v>
      </c>
      <c r="E17" s="366">
        <v>433819.76559999987</v>
      </c>
      <c r="F17" s="366">
        <v>0</v>
      </c>
      <c r="G17" s="366">
        <v>0</v>
      </c>
      <c r="H17" s="365">
        <f t="shared" si="0"/>
        <v>10488991.078600002</v>
      </c>
    </row>
    <row r="18" spans="1:8">
      <c r="A18" s="366">
        <v>12</v>
      </c>
      <c r="B18" s="379" t="s">
        <v>502</v>
      </c>
      <c r="C18" s="366">
        <v>6834003.1452000001</v>
      </c>
      <c r="D18" s="366">
        <v>81493431.69430007</v>
      </c>
      <c r="E18" s="366">
        <v>2859615.4461000022</v>
      </c>
      <c r="F18" s="366">
        <v>0</v>
      </c>
      <c r="G18" s="366">
        <v>0</v>
      </c>
      <c r="H18" s="365">
        <f t="shared" si="0"/>
        <v>85467819.393400073</v>
      </c>
    </row>
    <row r="19" spans="1:8">
      <c r="A19" s="366">
        <v>13</v>
      </c>
      <c r="B19" s="379" t="s">
        <v>503</v>
      </c>
      <c r="C19" s="366">
        <v>1580060.1427999996</v>
      </c>
      <c r="D19" s="366">
        <v>22844769.375699993</v>
      </c>
      <c r="E19" s="366">
        <v>532548.52209999959</v>
      </c>
      <c r="F19" s="366">
        <v>0</v>
      </c>
      <c r="G19" s="366">
        <v>0</v>
      </c>
      <c r="H19" s="365">
        <f t="shared" si="0"/>
        <v>23892280.996399995</v>
      </c>
    </row>
    <row r="20" spans="1:8">
      <c r="A20" s="366">
        <v>14</v>
      </c>
      <c r="B20" s="379" t="s">
        <v>504</v>
      </c>
      <c r="C20" s="366">
        <v>8326692.2997000003</v>
      </c>
      <c r="D20" s="366">
        <v>148529998.54119989</v>
      </c>
      <c r="E20" s="366">
        <v>2749821.2738999953</v>
      </c>
      <c r="F20" s="366">
        <v>0</v>
      </c>
      <c r="G20" s="366">
        <v>0</v>
      </c>
      <c r="H20" s="365">
        <f t="shared" si="0"/>
        <v>154106869.56699988</v>
      </c>
    </row>
    <row r="21" spans="1:8">
      <c r="A21" s="366">
        <v>15</v>
      </c>
      <c r="B21" s="379" t="s">
        <v>505</v>
      </c>
      <c r="C21" s="366">
        <v>286016.05180000002</v>
      </c>
      <c r="D21" s="366">
        <v>56451913.022799991</v>
      </c>
      <c r="E21" s="366">
        <v>862438.93430000008</v>
      </c>
      <c r="F21" s="366">
        <v>0</v>
      </c>
      <c r="G21" s="366">
        <v>0</v>
      </c>
      <c r="H21" s="365">
        <f t="shared" si="0"/>
        <v>55875490.140299991</v>
      </c>
    </row>
    <row r="22" spans="1:8">
      <c r="A22" s="366">
        <v>16</v>
      </c>
      <c r="B22" s="379" t="s">
        <v>506</v>
      </c>
      <c r="C22" s="366">
        <v>0</v>
      </c>
      <c r="D22" s="366">
        <v>231246.25150000001</v>
      </c>
      <c r="E22" s="366">
        <v>1286.9277</v>
      </c>
      <c r="F22" s="366">
        <v>0</v>
      </c>
      <c r="G22" s="366">
        <v>0</v>
      </c>
      <c r="H22" s="365">
        <f t="shared" si="0"/>
        <v>229959.32380000001</v>
      </c>
    </row>
    <row r="23" spans="1:8">
      <c r="A23" s="366">
        <v>17</v>
      </c>
      <c r="B23" s="379" t="s">
        <v>507</v>
      </c>
      <c r="C23" s="366">
        <v>13194</v>
      </c>
      <c r="D23" s="366">
        <v>2372760.4347999999</v>
      </c>
      <c r="E23" s="366">
        <v>41688.249700000015</v>
      </c>
      <c r="F23" s="366">
        <v>0</v>
      </c>
      <c r="G23" s="366">
        <v>0</v>
      </c>
      <c r="H23" s="365">
        <f t="shared" si="0"/>
        <v>2344266.1850999999</v>
      </c>
    </row>
    <row r="24" spans="1:8">
      <c r="A24" s="366">
        <v>18</v>
      </c>
      <c r="B24" s="379" t="s">
        <v>508</v>
      </c>
      <c r="C24" s="366">
        <v>0</v>
      </c>
      <c r="D24" s="366">
        <v>5185939.6314999992</v>
      </c>
      <c r="E24" s="366">
        <v>20969.309600000001</v>
      </c>
      <c r="F24" s="366">
        <v>0</v>
      </c>
      <c r="G24" s="366">
        <v>0</v>
      </c>
      <c r="H24" s="365">
        <f t="shared" si="0"/>
        <v>5164970.3218999989</v>
      </c>
    </row>
    <row r="25" spans="1:8">
      <c r="A25" s="366">
        <v>19</v>
      </c>
      <c r="B25" s="379" t="s">
        <v>509</v>
      </c>
      <c r="C25" s="366">
        <v>108317.59340000001</v>
      </c>
      <c r="D25" s="366">
        <v>3876688.5155999996</v>
      </c>
      <c r="E25" s="366">
        <v>94418.020699999994</v>
      </c>
      <c r="F25" s="366">
        <v>0</v>
      </c>
      <c r="G25" s="366">
        <v>0</v>
      </c>
      <c r="H25" s="365">
        <f t="shared" si="0"/>
        <v>3890588.0882999999</v>
      </c>
    </row>
    <row r="26" spans="1:8">
      <c r="A26" s="366">
        <v>20</v>
      </c>
      <c r="B26" s="379" t="s">
        <v>510</v>
      </c>
      <c r="C26" s="366">
        <v>515459.50380000001</v>
      </c>
      <c r="D26" s="366">
        <v>39459494.483699985</v>
      </c>
      <c r="E26" s="366">
        <v>423872.39499999967</v>
      </c>
      <c r="F26" s="366">
        <v>0</v>
      </c>
      <c r="G26" s="366">
        <v>0</v>
      </c>
      <c r="H26" s="365">
        <f t="shared" si="0"/>
        <v>39551081.592499979</v>
      </c>
    </row>
    <row r="27" spans="1:8">
      <c r="A27" s="366">
        <v>21</v>
      </c>
      <c r="B27" s="379" t="s">
        <v>511</v>
      </c>
      <c r="C27" s="366">
        <v>252125.08</v>
      </c>
      <c r="D27" s="366">
        <v>1987923.1617000001</v>
      </c>
      <c r="E27" s="366">
        <v>103593.06289999999</v>
      </c>
      <c r="F27" s="366">
        <v>0</v>
      </c>
      <c r="G27" s="366">
        <v>0</v>
      </c>
      <c r="H27" s="365">
        <f t="shared" si="0"/>
        <v>2136455.1788000003</v>
      </c>
    </row>
    <row r="28" spans="1:8">
      <c r="A28" s="366">
        <v>22</v>
      </c>
      <c r="B28" s="379" t="s">
        <v>512</v>
      </c>
      <c r="C28" s="366">
        <v>479111.62410000002</v>
      </c>
      <c r="D28" s="366">
        <v>1498855.4180000001</v>
      </c>
      <c r="E28" s="366">
        <v>17983.263600000002</v>
      </c>
      <c r="F28" s="366">
        <v>0</v>
      </c>
      <c r="G28" s="366">
        <v>0</v>
      </c>
      <c r="H28" s="365">
        <f t="shared" si="0"/>
        <v>1959983.7785000002</v>
      </c>
    </row>
    <row r="29" spans="1:8">
      <c r="A29" s="366">
        <v>23</v>
      </c>
      <c r="B29" s="379" t="s">
        <v>513</v>
      </c>
      <c r="C29" s="366">
        <v>11825739.349900007</v>
      </c>
      <c r="D29" s="366">
        <v>237572320.49139845</v>
      </c>
      <c r="E29" s="366">
        <v>6509684.7143000206</v>
      </c>
      <c r="F29" s="366">
        <v>0</v>
      </c>
      <c r="G29" s="366">
        <v>0</v>
      </c>
      <c r="H29" s="365">
        <f t="shared" si="0"/>
        <v>242888375.12699845</v>
      </c>
    </row>
    <row r="30" spans="1:8">
      <c r="A30" s="366">
        <v>24</v>
      </c>
      <c r="B30" s="379" t="s">
        <v>514</v>
      </c>
      <c r="C30" s="366">
        <v>10991339.849200001</v>
      </c>
      <c r="D30" s="366">
        <v>151899224.64529958</v>
      </c>
      <c r="E30" s="366">
        <v>5455721.3386999983</v>
      </c>
      <c r="F30" s="366">
        <v>0</v>
      </c>
      <c r="G30" s="366">
        <v>0</v>
      </c>
      <c r="H30" s="365">
        <f t="shared" si="0"/>
        <v>157434843.1557996</v>
      </c>
    </row>
    <row r="31" spans="1:8">
      <c r="A31" s="366">
        <v>25</v>
      </c>
      <c r="B31" s="379" t="s">
        <v>515</v>
      </c>
      <c r="C31" s="366">
        <v>3016732.7921999996</v>
      </c>
      <c r="D31" s="366">
        <v>80156150.625100002</v>
      </c>
      <c r="E31" s="366">
        <v>1910694.9423999984</v>
      </c>
      <c r="F31" s="366">
        <v>0</v>
      </c>
      <c r="G31" s="366">
        <v>0</v>
      </c>
      <c r="H31" s="365">
        <f t="shared" si="0"/>
        <v>81262188.474900007</v>
      </c>
    </row>
    <row r="32" spans="1:8">
      <c r="A32" s="366">
        <v>26</v>
      </c>
      <c r="B32" s="379" t="s">
        <v>516</v>
      </c>
      <c r="C32" s="366">
        <v>4989620.0253999988</v>
      </c>
      <c r="D32" s="366">
        <v>40839672.91059991</v>
      </c>
      <c r="E32" s="366">
        <v>3965266.8587999879</v>
      </c>
      <c r="F32" s="366">
        <v>0</v>
      </c>
      <c r="G32" s="366">
        <v>1957521.113877682</v>
      </c>
      <c r="H32" s="365">
        <f t="shared" si="0"/>
        <v>41864026.077199921</v>
      </c>
    </row>
    <row r="33" spans="1:8">
      <c r="A33" s="366">
        <v>27</v>
      </c>
      <c r="B33" s="366" t="s">
        <v>88</v>
      </c>
      <c r="C33" s="366">
        <v>42471367.136322178</v>
      </c>
      <c r="D33" s="366">
        <v>204128708.84524921</v>
      </c>
      <c r="E33" s="366">
        <v>0</v>
      </c>
      <c r="F33" s="366">
        <v>0</v>
      </c>
      <c r="G33" s="366">
        <v>0</v>
      </c>
      <c r="H33" s="365">
        <f t="shared" si="0"/>
        <v>246600075.98157138</v>
      </c>
    </row>
    <row r="34" spans="1:8">
      <c r="A34" s="366">
        <v>28</v>
      </c>
      <c r="B34" s="369" t="s">
        <v>66</v>
      </c>
      <c r="C34" s="369">
        <f>SUM(C7:C33)</f>
        <v>118787255.84772217</v>
      </c>
      <c r="D34" s="369">
        <f>SUM(D7:D33)</f>
        <v>2194357147.3939466</v>
      </c>
      <c r="E34" s="369">
        <f>SUM(E7:E33)</f>
        <v>35220481.273499519</v>
      </c>
      <c r="F34" s="369">
        <f>SUM(F7:F33)</f>
        <v>0</v>
      </c>
      <c r="G34" s="369">
        <f>SUM(G7:G33)</f>
        <v>1957521.113877682</v>
      </c>
      <c r="H34" s="365">
        <f t="shared" si="0"/>
        <v>2277923921.9681692</v>
      </c>
    </row>
    <row r="36" spans="1:8">
      <c r="B36" s="286"/>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1" bestFit="1" customWidth="1"/>
    <col min="2" max="2" width="108" style="281" bestFit="1" customWidth="1"/>
    <col min="3" max="3" width="35.5546875" style="281" customWidth="1"/>
    <col min="4" max="4" width="38.44140625" style="281" customWidth="1"/>
    <col min="5" max="16384" width="9.109375" style="281"/>
  </cols>
  <sheetData>
    <row r="1" spans="1:4" ht="13.8">
      <c r="A1" s="280" t="s">
        <v>97</v>
      </c>
      <c r="B1" s="219" t="str">
        <f>Info!C2</f>
        <v>სს ტერაბანკი</v>
      </c>
    </row>
    <row r="2" spans="1:4">
      <c r="A2" s="280" t="s">
        <v>98</v>
      </c>
      <c r="B2" s="283">
        <f>'1. key ratios'!B2</f>
        <v>46022</v>
      </c>
    </row>
    <row r="3" spans="1:4">
      <c r="A3" s="282" t="s">
        <v>517</v>
      </c>
    </row>
    <row r="5" spans="1:4">
      <c r="A5" s="715" t="s">
        <v>853</v>
      </c>
      <c r="B5" s="715"/>
      <c r="C5" s="389" t="s">
        <v>536</v>
      </c>
      <c r="D5" s="389" t="s">
        <v>852</v>
      </c>
    </row>
    <row r="6" spans="1:4">
      <c r="A6" s="388">
        <v>1</v>
      </c>
      <c r="B6" s="381" t="s">
        <v>851</v>
      </c>
      <c r="C6" s="383">
        <v>34924700.403000012</v>
      </c>
      <c r="D6" s="383">
        <v>0</v>
      </c>
    </row>
    <row r="7" spans="1:4">
      <c r="A7" s="385">
        <v>2</v>
      </c>
      <c r="B7" s="381" t="s">
        <v>850</v>
      </c>
      <c r="C7" s="383">
        <v>39756997.529079139</v>
      </c>
      <c r="D7" s="383">
        <v>0</v>
      </c>
    </row>
    <row r="8" spans="1:4">
      <c r="A8" s="387">
        <v>2.1</v>
      </c>
      <c r="B8" s="386" t="s">
        <v>849</v>
      </c>
      <c r="C8" s="383">
        <v>2056231.4552000016</v>
      </c>
      <c r="D8" s="383">
        <v>0</v>
      </c>
    </row>
    <row r="9" spans="1:4">
      <c r="A9" s="387">
        <v>2.2000000000000002</v>
      </c>
      <c r="B9" s="386" t="s">
        <v>848</v>
      </c>
      <c r="C9" s="383">
        <v>37700766.073879138</v>
      </c>
      <c r="D9" s="383">
        <v>0</v>
      </c>
    </row>
    <row r="10" spans="1:4">
      <c r="A10" s="388">
        <v>3</v>
      </c>
      <c r="B10" s="381" t="s">
        <v>847</v>
      </c>
      <c r="C10" s="383">
        <v>39630155.136033379</v>
      </c>
      <c r="D10" s="383">
        <v>0</v>
      </c>
    </row>
    <row r="11" spans="1:4">
      <c r="A11" s="387">
        <v>3.1</v>
      </c>
      <c r="B11" s="386" t="s">
        <v>518</v>
      </c>
      <c r="C11" s="383">
        <v>1948232.5438776826</v>
      </c>
      <c r="D11" s="383">
        <v>0</v>
      </c>
    </row>
    <row r="12" spans="1:4">
      <c r="A12" s="387">
        <v>3.2</v>
      </c>
      <c r="B12" s="386" t="s">
        <v>846</v>
      </c>
      <c r="C12" s="383">
        <v>3767634.560206993</v>
      </c>
      <c r="D12" s="383">
        <v>0</v>
      </c>
    </row>
    <row r="13" spans="1:4">
      <c r="A13" s="387">
        <v>3.3</v>
      </c>
      <c r="B13" s="386" t="s">
        <v>845</v>
      </c>
      <c r="C13" s="383">
        <v>33914288.031948701</v>
      </c>
      <c r="D13" s="383">
        <v>0</v>
      </c>
    </row>
    <row r="14" spans="1:4">
      <c r="A14" s="385">
        <v>4</v>
      </c>
      <c r="B14" s="384" t="s">
        <v>844</v>
      </c>
      <c r="C14" s="383">
        <v>-26127.853276999995</v>
      </c>
      <c r="D14" s="383">
        <v>0</v>
      </c>
    </row>
    <row r="15" spans="1:4">
      <c r="A15" s="382">
        <v>5</v>
      </c>
      <c r="B15" s="381" t="s">
        <v>843</v>
      </c>
      <c r="C15" s="380">
        <f>C6+C7-C10+C14</f>
        <v>35025414.942768775</v>
      </c>
      <c r="D15" s="380">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376" bestFit="1" customWidth="1"/>
    <col min="2" max="2" width="128.88671875" style="376" bestFit="1" customWidth="1"/>
    <col min="3" max="3" width="37" style="376" customWidth="1"/>
    <col min="4" max="4" width="50.5546875" style="376" customWidth="1"/>
    <col min="5" max="16384" width="9.109375" style="376"/>
  </cols>
  <sheetData>
    <row r="1" spans="1:4" ht="13.8">
      <c r="A1" s="280" t="s">
        <v>97</v>
      </c>
      <c r="B1" s="219" t="str">
        <f>Info!C2</f>
        <v>სს ტერაბანკი</v>
      </c>
    </row>
    <row r="2" spans="1:4">
      <c r="A2" s="280" t="s">
        <v>98</v>
      </c>
      <c r="B2" s="283">
        <f>'1. key ratios'!B2</f>
        <v>46022</v>
      </c>
    </row>
    <row r="3" spans="1:4">
      <c r="A3" s="282" t="s">
        <v>519</v>
      </c>
    </row>
    <row r="4" spans="1:4">
      <c r="A4" s="282"/>
    </row>
    <row r="5" spans="1:4" ht="15" customHeight="1">
      <c r="A5" s="716" t="s">
        <v>520</v>
      </c>
      <c r="B5" s="717"/>
      <c r="C5" s="720" t="s">
        <v>521</v>
      </c>
      <c r="D5" s="720" t="s">
        <v>522</v>
      </c>
    </row>
    <row r="6" spans="1:4">
      <c r="A6" s="718"/>
      <c r="B6" s="719"/>
      <c r="C6" s="720"/>
      <c r="D6" s="720"/>
    </row>
    <row r="7" spans="1:4">
      <c r="A7" s="369">
        <v>1</v>
      </c>
      <c r="B7" s="369" t="s">
        <v>523</v>
      </c>
      <c r="C7" s="366">
        <v>82116368.84740001</v>
      </c>
      <c r="D7" s="390"/>
    </row>
    <row r="8" spans="1:4">
      <c r="A8" s="366">
        <v>2</v>
      </c>
      <c r="B8" s="366" t="s">
        <v>524</v>
      </c>
      <c r="C8" s="366">
        <v>11671767.985148989</v>
      </c>
      <c r="D8" s="390"/>
    </row>
    <row r="9" spans="1:4">
      <c r="A9" s="366">
        <v>3</v>
      </c>
      <c r="B9" s="393" t="s">
        <v>525</v>
      </c>
      <c r="C9" s="366">
        <v>0.28726199999999702</v>
      </c>
      <c r="D9" s="390"/>
    </row>
    <row r="10" spans="1:4">
      <c r="A10" s="366">
        <v>4</v>
      </c>
      <c r="B10" s="366" t="s">
        <v>526</v>
      </c>
      <c r="C10" s="366">
        <v>17071476.87841101</v>
      </c>
      <c r="D10" s="390"/>
    </row>
    <row r="11" spans="1:4">
      <c r="A11" s="366">
        <v>5</v>
      </c>
      <c r="B11" s="392" t="s">
        <v>854</v>
      </c>
      <c r="C11" s="366">
        <v>10497467.346839437</v>
      </c>
      <c r="D11" s="390"/>
    </row>
    <row r="12" spans="1:4">
      <c r="A12" s="366">
        <v>6</v>
      </c>
      <c r="B12" s="392" t="s">
        <v>527</v>
      </c>
      <c r="C12" s="366">
        <v>5036500.0877850605</v>
      </c>
      <c r="D12" s="390"/>
    </row>
    <row r="13" spans="1:4">
      <c r="A13" s="366">
        <v>7</v>
      </c>
      <c r="B13" s="392" t="s">
        <v>530</v>
      </c>
      <c r="C13" s="366">
        <v>1446211.3553540001</v>
      </c>
      <c r="D13" s="390"/>
    </row>
    <row r="14" spans="1:4">
      <c r="A14" s="366">
        <v>8</v>
      </c>
      <c r="B14" s="392" t="s">
        <v>528</v>
      </c>
      <c r="C14" s="366">
        <v>0</v>
      </c>
      <c r="D14" s="366"/>
    </row>
    <row r="15" spans="1:4">
      <c r="A15" s="366">
        <v>9</v>
      </c>
      <c r="B15" s="392" t="s">
        <v>529</v>
      </c>
      <c r="C15" s="366">
        <v>0</v>
      </c>
      <c r="D15" s="366"/>
    </row>
    <row r="16" spans="1:4">
      <c r="A16" s="366">
        <v>10</v>
      </c>
      <c r="B16" s="392" t="s">
        <v>531</v>
      </c>
      <c r="C16" s="366">
        <v>0</v>
      </c>
      <c r="D16" s="366"/>
    </row>
    <row r="17" spans="1:4">
      <c r="A17" s="366">
        <v>11</v>
      </c>
      <c r="B17" s="392" t="s">
        <v>532</v>
      </c>
      <c r="C17" s="366">
        <v>91298.088432498946</v>
      </c>
      <c r="D17" s="390"/>
    </row>
    <row r="18" spans="1:4">
      <c r="A18" s="369">
        <v>12</v>
      </c>
      <c r="B18" s="391" t="s">
        <v>533</v>
      </c>
      <c r="C18" s="369">
        <f>C7+C8+C9-C10</f>
        <v>76716660.241399989</v>
      </c>
      <c r="D18" s="390"/>
    </row>
    <row r="21" spans="1:4">
      <c r="B21" s="280"/>
    </row>
    <row r="22" spans="1:4">
      <c r="B22" s="280"/>
    </row>
    <row r="23" spans="1:4">
      <c r="B23" s="282"/>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76" bestFit="1" customWidth="1"/>
    <col min="2" max="2" width="63.88671875" style="376" customWidth="1"/>
    <col min="3" max="3" width="15.5546875" style="376" customWidth="1"/>
    <col min="4" max="18" width="22.33203125" style="376" customWidth="1"/>
    <col min="19" max="19" width="23.33203125" style="376" bestFit="1" customWidth="1"/>
    <col min="20" max="26" width="22.33203125" style="376" customWidth="1"/>
    <col min="27" max="27" width="23.33203125" style="376" bestFit="1" customWidth="1"/>
    <col min="28" max="28" width="20" style="376" customWidth="1"/>
    <col min="29" max="16384" width="9.109375" style="376"/>
  </cols>
  <sheetData>
    <row r="1" spans="1:28" ht="13.8">
      <c r="A1" s="280" t="s">
        <v>97</v>
      </c>
      <c r="B1" s="219" t="str">
        <f>Info!C2</f>
        <v>სს ტერაბანკი</v>
      </c>
    </row>
    <row r="2" spans="1:28">
      <c r="A2" s="280" t="s">
        <v>98</v>
      </c>
      <c r="B2" s="283">
        <f>'1. key ratios'!B2</f>
        <v>46022</v>
      </c>
      <c r="C2" s="377"/>
    </row>
    <row r="3" spans="1:28">
      <c r="A3" s="282" t="s">
        <v>534</v>
      </c>
    </row>
    <row r="5" spans="1:28" ht="15" customHeight="1">
      <c r="A5" s="721" t="s">
        <v>867</v>
      </c>
      <c r="B5" s="722"/>
      <c r="C5" s="713" t="s">
        <v>866</v>
      </c>
      <c r="D5" s="727"/>
      <c r="E5" s="727"/>
      <c r="F5" s="727"/>
      <c r="G5" s="727"/>
      <c r="H5" s="727"/>
      <c r="I5" s="727"/>
      <c r="J5" s="727"/>
      <c r="K5" s="727"/>
      <c r="L5" s="727"/>
      <c r="M5" s="727"/>
      <c r="N5" s="727"/>
      <c r="O5" s="727"/>
      <c r="P5" s="727"/>
      <c r="Q5" s="727"/>
      <c r="R5" s="727"/>
      <c r="S5" s="727"/>
      <c r="T5" s="404"/>
      <c r="U5" s="404"/>
      <c r="V5" s="404"/>
      <c r="W5" s="404"/>
      <c r="X5" s="404"/>
      <c r="Y5" s="404"/>
      <c r="Z5" s="404"/>
      <c r="AA5" s="403"/>
      <c r="AB5" s="396"/>
    </row>
    <row r="6" spans="1:28">
      <c r="A6" s="723"/>
      <c r="B6" s="724"/>
      <c r="C6" s="728" t="s">
        <v>66</v>
      </c>
      <c r="D6" s="730" t="s">
        <v>865</v>
      </c>
      <c r="E6" s="730"/>
      <c r="F6" s="730"/>
      <c r="G6" s="730"/>
      <c r="H6" s="731" t="s">
        <v>864</v>
      </c>
      <c r="I6" s="732"/>
      <c r="J6" s="732"/>
      <c r="K6" s="733"/>
      <c r="L6" s="401"/>
      <c r="M6" s="734" t="s">
        <v>863</v>
      </c>
      <c r="N6" s="734"/>
      <c r="O6" s="734"/>
      <c r="P6" s="734"/>
      <c r="Q6" s="734"/>
      <c r="R6" s="734"/>
      <c r="S6" s="711"/>
      <c r="T6" s="402"/>
      <c r="U6" s="714" t="s">
        <v>862</v>
      </c>
      <c r="V6" s="714"/>
      <c r="W6" s="714"/>
      <c r="X6" s="714"/>
      <c r="Y6" s="714"/>
      <c r="Z6" s="714"/>
      <c r="AA6" s="712"/>
      <c r="AB6" s="401"/>
    </row>
    <row r="7" spans="1:28" ht="24">
      <c r="A7" s="725"/>
      <c r="B7" s="726"/>
      <c r="C7" s="729"/>
      <c r="D7" s="400"/>
      <c r="E7" s="373" t="s">
        <v>535</v>
      </c>
      <c r="F7" s="373" t="s">
        <v>860</v>
      </c>
      <c r="G7" s="373" t="s">
        <v>861</v>
      </c>
      <c r="H7" s="399"/>
      <c r="I7" s="373" t="s">
        <v>535</v>
      </c>
      <c r="J7" s="373" t="s">
        <v>860</v>
      </c>
      <c r="K7" s="373" t="s">
        <v>861</v>
      </c>
      <c r="L7" s="398"/>
      <c r="M7" s="373" t="s">
        <v>535</v>
      </c>
      <c r="N7" s="373" t="s">
        <v>860</v>
      </c>
      <c r="O7" s="373" t="s">
        <v>859</v>
      </c>
      <c r="P7" s="373" t="s">
        <v>858</v>
      </c>
      <c r="Q7" s="373" t="s">
        <v>857</v>
      </c>
      <c r="R7" s="373" t="s">
        <v>856</v>
      </c>
      <c r="S7" s="373" t="s">
        <v>855</v>
      </c>
      <c r="T7" s="397"/>
      <c r="U7" s="373" t="s">
        <v>535</v>
      </c>
      <c r="V7" s="373" t="s">
        <v>860</v>
      </c>
      <c r="W7" s="373" t="s">
        <v>859</v>
      </c>
      <c r="X7" s="373" t="s">
        <v>858</v>
      </c>
      <c r="Y7" s="373" t="s">
        <v>857</v>
      </c>
      <c r="Z7" s="373" t="s">
        <v>856</v>
      </c>
      <c r="AA7" s="373" t="s">
        <v>855</v>
      </c>
      <c r="AB7" s="396"/>
    </row>
    <row r="8" spans="1:28">
      <c r="A8" s="395">
        <v>1</v>
      </c>
      <c r="B8" s="369" t="s">
        <v>536</v>
      </c>
      <c r="C8" s="498">
        <v>1679972985.4000983</v>
      </c>
      <c r="D8" s="498">
        <v>1528706221.4980993</v>
      </c>
      <c r="E8" s="498">
        <v>34434274.182800002</v>
      </c>
      <c r="F8" s="498">
        <v>0</v>
      </c>
      <c r="G8" s="498">
        <v>0</v>
      </c>
      <c r="H8" s="498">
        <v>74950875.190599978</v>
      </c>
      <c r="I8" s="498">
        <v>5255272.4716000007</v>
      </c>
      <c r="J8" s="498">
        <v>9214260.3115000017</v>
      </c>
      <c r="K8" s="498">
        <v>0</v>
      </c>
      <c r="L8" s="498">
        <v>76315888.711400017</v>
      </c>
      <c r="M8" s="498">
        <v>3505504.4043000001</v>
      </c>
      <c r="N8" s="498">
        <v>3758541.6412999993</v>
      </c>
      <c r="O8" s="498">
        <v>10992743.977399999</v>
      </c>
      <c r="P8" s="498">
        <v>20944570.399699993</v>
      </c>
      <c r="Q8" s="498">
        <v>10838285.379699998</v>
      </c>
      <c r="R8" s="498">
        <v>4793164.1394000007</v>
      </c>
      <c r="S8" s="498">
        <v>0</v>
      </c>
      <c r="T8" s="366"/>
      <c r="U8" s="366">
        <v>0</v>
      </c>
      <c r="V8" s="366">
        <v>0</v>
      </c>
      <c r="W8" s="366">
        <v>0</v>
      </c>
      <c r="X8" s="366">
        <v>0</v>
      </c>
      <c r="Y8" s="366">
        <v>0</v>
      </c>
      <c r="Z8" s="366">
        <v>0</v>
      </c>
      <c r="AA8" s="366">
        <v>0</v>
      </c>
    </row>
    <row r="9" spans="1:28">
      <c r="A9" s="366">
        <v>1.1000000000000001</v>
      </c>
      <c r="B9" s="385" t="s">
        <v>537</v>
      </c>
      <c r="C9" s="385">
        <v>0</v>
      </c>
      <c r="D9" s="385">
        <v>0</v>
      </c>
      <c r="E9" s="385">
        <v>0</v>
      </c>
      <c r="F9" s="385">
        <v>0</v>
      </c>
      <c r="G9" s="385">
        <v>0</v>
      </c>
      <c r="H9" s="385">
        <v>0</v>
      </c>
      <c r="I9" s="385">
        <v>0</v>
      </c>
      <c r="J9" s="385">
        <v>0</v>
      </c>
      <c r="K9" s="385">
        <v>0</v>
      </c>
      <c r="L9" s="385">
        <v>0</v>
      </c>
      <c r="M9" s="385">
        <v>0</v>
      </c>
      <c r="N9" s="385">
        <v>0</v>
      </c>
      <c r="O9" s="385">
        <v>0</v>
      </c>
      <c r="P9" s="385">
        <v>0</v>
      </c>
      <c r="Q9" s="385">
        <v>0</v>
      </c>
      <c r="R9" s="385">
        <v>0</v>
      </c>
      <c r="S9" s="385">
        <v>0</v>
      </c>
      <c r="T9" s="366"/>
      <c r="U9" s="366">
        <v>0</v>
      </c>
      <c r="V9" s="366">
        <v>0</v>
      </c>
      <c r="W9" s="366">
        <v>0</v>
      </c>
      <c r="X9" s="366">
        <v>0</v>
      </c>
      <c r="Y9" s="366">
        <v>0</v>
      </c>
      <c r="Z9" s="366">
        <v>0</v>
      </c>
      <c r="AA9" s="366">
        <v>0</v>
      </c>
    </row>
    <row r="10" spans="1:28">
      <c r="A10" s="366">
        <v>1.2</v>
      </c>
      <c r="B10" s="385" t="s">
        <v>538</v>
      </c>
      <c r="C10" s="385">
        <v>0</v>
      </c>
      <c r="D10" s="385">
        <v>0</v>
      </c>
      <c r="E10" s="385">
        <v>0</v>
      </c>
      <c r="F10" s="385">
        <v>0</v>
      </c>
      <c r="G10" s="385">
        <v>0</v>
      </c>
      <c r="H10" s="385">
        <v>0</v>
      </c>
      <c r="I10" s="385">
        <v>0</v>
      </c>
      <c r="J10" s="385">
        <v>0</v>
      </c>
      <c r="K10" s="385">
        <v>0</v>
      </c>
      <c r="L10" s="385">
        <v>0</v>
      </c>
      <c r="M10" s="385">
        <v>0</v>
      </c>
      <c r="N10" s="385">
        <v>0</v>
      </c>
      <c r="O10" s="385">
        <v>0</v>
      </c>
      <c r="P10" s="385">
        <v>0</v>
      </c>
      <c r="Q10" s="385">
        <v>0</v>
      </c>
      <c r="R10" s="385">
        <v>0</v>
      </c>
      <c r="S10" s="385">
        <v>0</v>
      </c>
      <c r="T10" s="366"/>
      <c r="U10" s="366">
        <v>0</v>
      </c>
      <c r="V10" s="366">
        <v>0</v>
      </c>
      <c r="W10" s="366">
        <v>0</v>
      </c>
      <c r="X10" s="366">
        <v>0</v>
      </c>
      <c r="Y10" s="366">
        <v>0</v>
      </c>
      <c r="Z10" s="366">
        <v>0</v>
      </c>
      <c r="AA10" s="366">
        <v>0</v>
      </c>
    </row>
    <row r="11" spans="1:28">
      <c r="A11" s="366">
        <v>1.3</v>
      </c>
      <c r="B11" s="385" t="s">
        <v>539</v>
      </c>
      <c r="C11" s="385">
        <v>0</v>
      </c>
      <c r="D11" s="385">
        <v>0</v>
      </c>
      <c r="E11" s="385">
        <v>0</v>
      </c>
      <c r="F11" s="385">
        <v>0</v>
      </c>
      <c r="G11" s="385">
        <v>0</v>
      </c>
      <c r="H11" s="385">
        <v>0</v>
      </c>
      <c r="I11" s="385">
        <v>0</v>
      </c>
      <c r="J11" s="385">
        <v>0</v>
      </c>
      <c r="K11" s="385">
        <v>0</v>
      </c>
      <c r="L11" s="385">
        <v>0</v>
      </c>
      <c r="M11" s="385">
        <v>0</v>
      </c>
      <c r="N11" s="385">
        <v>0</v>
      </c>
      <c r="O11" s="385">
        <v>0</v>
      </c>
      <c r="P11" s="385">
        <v>0</v>
      </c>
      <c r="Q11" s="385">
        <v>0</v>
      </c>
      <c r="R11" s="385">
        <v>0</v>
      </c>
      <c r="S11" s="385">
        <v>0</v>
      </c>
      <c r="T11" s="366"/>
      <c r="U11" s="366">
        <v>0</v>
      </c>
      <c r="V11" s="366">
        <v>0</v>
      </c>
      <c r="W11" s="366">
        <v>0</v>
      </c>
      <c r="X11" s="366">
        <v>0</v>
      </c>
      <c r="Y11" s="366">
        <v>0</v>
      </c>
      <c r="Z11" s="366">
        <v>0</v>
      </c>
      <c r="AA11" s="366">
        <v>0</v>
      </c>
    </row>
    <row r="12" spans="1:28">
      <c r="A12" s="366">
        <v>1.4</v>
      </c>
      <c r="B12" s="385" t="s">
        <v>540</v>
      </c>
      <c r="C12" s="385">
        <v>67582461.266200006</v>
      </c>
      <c r="D12" s="385">
        <v>66064662.686500013</v>
      </c>
      <c r="E12" s="385">
        <v>0</v>
      </c>
      <c r="F12" s="385">
        <v>0</v>
      </c>
      <c r="G12" s="385">
        <v>0</v>
      </c>
      <c r="H12" s="385">
        <v>660673.1997</v>
      </c>
      <c r="I12" s="385">
        <v>0</v>
      </c>
      <c r="J12" s="385">
        <v>0</v>
      </c>
      <c r="K12" s="385">
        <v>0</v>
      </c>
      <c r="L12" s="385">
        <v>857125.38</v>
      </c>
      <c r="M12" s="385">
        <v>0</v>
      </c>
      <c r="N12" s="385">
        <v>0</v>
      </c>
      <c r="O12" s="385">
        <v>0</v>
      </c>
      <c r="P12" s="385">
        <v>821775.41</v>
      </c>
      <c r="Q12" s="385">
        <v>0</v>
      </c>
      <c r="R12" s="385">
        <v>0</v>
      </c>
      <c r="S12" s="385">
        <v>0</v>
      </c>
      <c r="T12" s="366"/>
      <c r="U12" s="366">
        <v>0</v>
      </c>
      <c r="V12" s="366">
        <v>0</v>
      </c>
      <c r="W12" s="366">
        <v>0</v>
      </c>
      <c r="X12" s="366">
        <v>0</v>
      </c>
      <c r="Y12" s="366">
        <v>0</v>
      </c>
      <c r="Z12" s="366">
        <v>0</v>
      </c>
      <c r="AA12" s="366">
        <v>0</v>
      </c>
    </row>
    <row r="13" spans="1:28">
      <c r="A13" s="366">
        <v>1.5</v>
      </c>
      <c r="B13" s="385" t="s">
        <v>541</v>
      </c>
      <c r="C13" s="385">
        <v>738409954.10769963</v>
      </c>
      <c r="D13" s="385">
        <v>660801628.85100043</v>
      </c>
      <c r="E13" s="385">
        <v>17446174.357900001</v>
      </c>
      <c r="F13" s="385">
        <v>0</v>
      </c>
      <c r="G13" s="385">
        <v>0</v>
      </c>
      <c r="H13" s="385">
        <v>43957826.17589999</v>
      </c>
      <c r="I13" s="385">
        <v>2766753.287</v>
      </c>
      <c r="J13" s="385">
        <v>3810368.1232000003</v>
      </c>
      <c r="K13" s="385">
        <v>0</v>
      </c>
      <c r="L13" s="385">
        <v>33650499.080800004</v>
      </c>
      <c r="M13" s="385">
        <v>1151743.2732000002</v>
      </c>
      <c r="N13" s="385">
        <v>177383.58999999997</v>
      </c>
      <c r="O13" s="385">
        <v>5528977.9575999985</v>
      </c>
      <c r="P13" s="385">
        <v>10209369.513799999</v>
      </c>
      <c r="Q13" s="385">
        <v>5764125.1009999998</v>
      </c>
      <c r="R13" s="385">
        <v>2120064.1101000002</v>
      </c>
      <c r="S13" s="385">
        <v>0</v>
      </c>
      <c r="T13" s="366"/>
      <c r="U13" s="366">
        <v>0</v>
      </c>
      <c r="V13" s="366">
        <v>0</v>
      </c>
      <c r="W13" s="366">
        <v>0</v>
      </c>
      <c r="X13" s="366">
        <v>0</v>
      </c>
      <c r="Y13" s="366">
        <v>0</v>
      </c>
      <c r="Z13" s="366">
        <v>0</v>
      </c>
      <c r="AA13" s="366">
        <v>0</v>
      </c>
    </row>
    <row r="14" spans="1:28">
      <c r="A14" s="366">
        <v>1.6</v>
      </c>
      <c r="B14" s="385" t="s">
        <v>542</v>
      </c>
      <c r="C14" s="385">
        <v>873980570.02619851</v>
      </c>
      <c r="D14" s="385">
        <v>801839929.96059883</v>
      </c>
      <c r="E14" s="385">
        <v>16988099.824900001</v>
      </c>
      <c r="F14" s="385">
        <v>0</v>
      </c>
      <c r="G14" s="385">
        <v>0</v>
      </c>
      <c r="H14" s="385">
        <v>30332375.814999998</v>
      </c>
      <c r="I14" s="385">
        <v>2488519.1846000007</v>
      </c>
      <c r="J14" s="385">
        <v>5403892.1883000014</v>
      </c>
      <c r="K14" s="385">
        <v>0</v>
      </c>
      <c r="L14" s="385">
        <v>41808264.25060001</v>
      </c>
      <c r="M14" s="385">
        <v>2353761.1310999999</v>
      </c>
      <c r="N14" s="385">
        <v>3581158.0512999995</v>
      </c>
      <c r="O14" s="385">
        <v>5463766.0198000008</v>
      </c>
      <c r="P14" s="385">
        <v>9913425.4758999944</v>
      </c>
      <c r="Q14" s="385">
        <v>5074160.2786999987</v>
      </c>
      <c r="R14" s="385">
        <v>2673100.0293000005</v>
      </c>
      <c r="S14" s="385">
        <v>0</v>
      </c>
      <c r="T14" s="366"/>
      <c r="U14" s="366">
        <v>0</v>
      </c>
      <c r="V14" s="366">
        <v>0</v>
      </c>
      <c r="W14" s="366">
        <v>0</v>
      </c>
      <c r="X14" s="366">
        <v>0</v>
      </c>
      <c r="Y14" s="366">
        <v>0</v>
      </c>
      <c r="Z14" s="366">
        <v>0</v>
      </c>
      <c r="AA14" s="366">
        <v>0</v>
      </c>
    </row>
    <row r="15" spans="1:28">
      <c r="A15" s="395">
        <v>2</v>
      </c>
      <c r="B15" s="369" t="s">
        <v>543</v>
      </c>
      <c r="C15" s="369">
        <v>186655643.72</v>
      </c>
      <c r="D15" s="369">
        <v>186655643.72</v>
      </c>
      <c r="E15" s="369">
        <v>0</v>
      </c>
      <c r="F15" s="369">
        <v>0</v>
      </c>
      <c r="G15" s="369">
        <v>0</v>
      </c>
      <c r="H15" s="369">
        <v>0</v>
      </c>
      <c r="I15" s="369">
        <v>0</v>
      </c>
      <c r="J15" s="369">
        <v>0</v>
      </c>
      <c r="K15" s="369">
        <v>0</v>
      </c>
      <c r="L15" s="369">
        <v>0</v>
      </c>
      <c r="M15" s="369">
        <v>0</v>
      </c>
      <c r="N15" s="369">
        <v>0</v>
      </c>
      <c r="O15" s="369">
        <v>0</v>
      </c>
      <c r="P15" s="369">
        <v>0</v>
      </c>
      <c r="Q15" s="369">
        <v>0</v>
      </c>
      <c r="R15" s="369">
        <v>0</v>
      </c>
      <c r="S15" s="369">
        <v>0</v>
      </c>
      <c r="T15" s="366"/>
      <c r="U15" s="366">
        <v>0</v>
      </c>
      <c r="V15" s="366">
        <v>0</v>
      </c>
      <c r="W15" s="366">
        <v>0</v>
      </c>
      <c r="X15" s="366">
        <v>0</v>
      </c>
      <c r="Y15" s="366">
        <v>0</v>
      </c>
      <c r="Z15" s="366">
        <v>0</v>
      </c>
      <c r="AA15" s="366">
        <v>0</v>
      </c>
    </row>
    <row r="16" spans="1:28">
      <c r="A16" s="366">
        <v>2.1</v>
      </c>
      <c r="B16" s="385" t="s">
        <v>537</v>
      </c>
      <c r="C16" s="385">
        <v>0</v>
      </c>
      <c r="D16" s="385">
        <v>0</v>
      </c>
      <c r="E16" s="385">
        <v>0</v>
      </c>
      <c r="F16" s="385">
        <v>0</v>
      </c>
      <c r="G16" s="385">
        <v>0</v>
      </c>
      <c r="H16" s="385">
        <v>0</v>
      </c>
      <c r="I16" s="385">
        <v>0</v>
      </c>
      <c r="J16" s="385">
        <v>0</v>
      </c>
      <c r="K16" s="385">
        <v>0</v>
      </c>
      <c r="L16" s="385">
        <v>0</v>
      </c>
      <c r="M16" s="385">
        <v>0</v>
      </c>
      <c r="N16" s="385">
        <v>0</v>
      </c>
      <c r="O16" s="385">
        <v>0</v>
      </c>
      <c r="P16" s="385">
        <v>0</v>
      </c>
      <c r="Q16" s="385">
        <v>0</v>
      </c>
      <c r="R16" s="385">
        <v>0</v>
      </c>
      <c r="S16" s="385">
        <v>0</v>
      </c>
      <c r="T16" s="366"/>
      <c r="U16" s="366">
        <v>0</v>
      </c>
      <c r="V16" s="366">
        <v>0</v>
      </c>
      <c r="W16" s="366">
        <v>0</v>
      </c>
      <c r="X16" s="366">
        <v>0</v>
      </c>
      <c r="Y16" s="366">
        <v>0</v>
      </c>
      <c r="Z16" s="366">
        <v>0</v>
      </c>
      <c r="AA16" s="366">
        <v>0</v>
      </c>
    </row>
    <row r="17" spans="1:27">
      <c r="A17" s="366">
        <v>2.2000000000000002</v>
      </c>
      <c r="B17" s="385" t="s">
        <v>538</v>
      </c>
      <c r="C17" s="385">
        <v>67944997.810000002</v>
      </c>
      <c r="D17" s="385">
        <v>67944997.810000002</v>
      </c>
      <c r="E17" s="385">
        <v>0</v>
      </c>
      <c r="F17" s="385">
        <v>0</v>
      </c>
      <c r="G17" s="385">
        <v>0</v>
      </c>
      <c r="H17" s="385">
        <v>0</v>
      </c>
      <c r="I17" s="385">
        <v>0</v>
      </c>
      <c r="J17" s="385">
        <v>0</v>
      </c>
      <c r="K17" s="385">
        <v>0</v>
      </c>
      <c r="L17" s="385">
        <v>0</v>
      </c>
      <c r="M17" s="385">
        <v>0</v>
      </c>
      <c r="N17" s="385">
        <v>0</v>
      </c>
      <c r="O17" s="385">
        <v>0</v>
      </c>
      <c r="P17" s="385">
        <v>0</v>
      </c>
      <c r="Q17" s="385">
        <v>0</v>
      </c>
      <c r="R17" s="385">
        <v>0</v>
      </c>
      <c r="S17" s="385">
        <v>0</v>
      </c>
      <c r="T17" s="366"/>
      <c r="U17" s="366">
        <v>0</v>
      </c>
      <c r="V17" s="366">
        <v>0</v>
      </c>
      <c r="W17" s="366">
        <v>0</v>
      </c>
      <c r="X17" s="366">
        <v>0</v>
      </c>
      <c r="Y17" s="366">
        <v>0</v>
      </c>
      <c r="Z17" s="366">
        <v>0</v>
      </c>
      <c r="AA17" s="366">
        <v>0</v>
      </c>
    </row>
    <row r="18" spans="1:27">
      <c r="A18" s="366">
        <v>2.2999999999999998</v>
      </c>
      <c r="B18" s="385" t="s">
        <v>539</v>
      </c>
      <c r="C18" s="385">
        <v>92671072.070000008</v>
      </c>
      <c r="D18" s="385">
        <v>92671072.070000008</v>
      </c>
      <c r="E18" s="385">
        <v>0</v>
      </c>
      <c r="F18" s="385">
        <v>0</v>
      </c>
      <c r="G18" s="385">
        <v>0</v>
      </c>
      <c r="H18" s="385">
        <v>0</v>
      </c>
      <c r="I18" s="385">
        <v>0</v>
      </c>
      <c r="J18" s="385">
        <v>0</v>
      </c>
      <c r="K18" s="385">
        <v>0</v>
      </c>
      <c r="L18" s="385">
        <v>0</v>
      </c>
      <c r="M18" s="385">
        <v>0</v>
      </c>
      <c r="N18" s="385">
        <v>0</v>
      </c>
      <c r="O18" s="385">
        <v>0</v>
      </c>
      <c r="P18" s="385">
        <v>0</v>
      </c>
      <c r="Q18" s="385">
        <v>0</v>
      </c>
      <c r="R18" s="385">
        <v>0</v>
      </c>
      <c r="S18" s="385">
        <v>0</v>
      </c>
      <c r="T18" s="366"/>
      <c r="U18" s="366">
        <v>0</v>
      </c>
      <c r="V18" s="366">
        <v>0</v>
      </c>
      <c r="W18" s="366">
        <v>0</v>
      </c>
      <c r="X18" s="366">
        <v>0</v>
      </c>
      <c r="Y18" s="366">
        <v>0</v>
      </c>
      <c r="Z18" s="366">
        <v>0</v>
      </c>
      <c r="AA18" s="366">
        <v>0</v>
      </c>
    </row>
    <row r="19" spans="1:27">
      <c r="A19" s="366">
        <v>2.4</v>
      </c>
      <c r="B19" s="385" t="s">
        <v>540</v>
      </c>
      <c r="C19" s="385">
        <v>26039573.84</v>
      </c>
      <c r="D19" s="385">
        <v>26039573.84</v>
      </c>
      <c r="E19" s="385">
        <v>0</v>
      </c>
      <c r="F19" s="385">
        <v>0</v>
      </c>
      <c r="G19" s="385">
        <v>0</v>
      </c>
      <c r="H19" s="385">
        <v>0</v>
      </c>
      <c r="I19" s="385">
        <v>0</v>
      </c>
      <c r="J19" s="385">
        <v>0</v>
      </c>
      <c r="K19" s="385">
        <v>0</v>
      </c>
      <c r="L19" s="385">
        <v>0</v>
      </c>
      <c r="M19" s="385">
        <v>0</v>
      </c>
      <c r="N19" s="385">
        <v>0</v>
      </c>
      <c r="O19" s="385">
        <v>0</v>
      </c>
      <c r="P19" s="385">
        <v>0</v>
      </c>
      <c r="Q19" s="385">
        <v>0</v>
      </c>
      <c r="R19" s="385">
        <v>0</v>
      </c>
      <c r="S19" s="385">
        <v>0</v>
      </c>
      <c r="T19" s="366"/>
      <c r="U19" s="366">
        <v>0</v>
      </c>
      <c r="V19" s="366">
        <v>0</v>
      </c>
      <c r="W19" s="366">
        <v>0</v>
      </c>
      <c r="X19" s="366">
        <v>0</v>
      </c>
      <c r="Y19" s="366">
        <v>0</v>
      </c>
      <c r="Z19" s="366">
        <v>0</v>
      </c>
      <c r="AA19" s="366">
        <v>0</v>
      </c>
    </row>
    <row r="20" spans="1:27">
      <c r="A20" s="366">
        <v>2.5</v>
      </c>
      <c r="B20" s="385" t="s">
        <v>541</v>
      </c>
      <c r="C20" s="385">
        <v>0</v>
      </c>
      <c r="D20" s="385">
        <v>0</v>
      </c>
      <c r="E20" s="385">
        <v>0</v>
      </c>
      <c r="F20" s="385">
        <v>0</v>
      </c>
      <c r="G20" s="385">
        <v>0</v>
      </c>
      <c r="H20" s="385">
        <v>0</v>
      </c>
      <c r="I20" s="385">
        <v>0</v>
      </c>
      <c r="J20" s="385">
        <v>0</v>
      </c>
      <c r="K20" s="385">
        <v>0</v>
      </c>
      <c r="L20" s="385">
        <v>0</v>
      </c>
      <c r="M20" s="385">
        <v>0</v>
      </c>
      <c r="N20" s="385">
        <v>0</v>
      </c>
      <c r="O20" s="385">
        <v>0</v>
      </c>
      <c r="P20" s="385">
        <v>0</v>
      </c>
      <c r="Q20" s="385">
        <v>0</v>
      </c>
      <c r="R20" s="385">
        <v>0</v>
      </c>
      <c r="S20" s="385">
        <v>0</v>
      </c>
      <c r="T20" s="366"/>
      <c r="U20" s="366">
        <v>0</v>
      </c>
      <c r="V20" s="366">
        <v>0</v>
      </c>
      <c r="W20" s="366">
        <v>0</v>
      </c>
      <c r="X20" s="366">
        <v>0</v>
      </c>
      <c r="Y20" s="366">
        <v>0</v>
      </c>
      <c r="Z20" s="366">
        <v>0</v>
      </c>
      <c r="AA20" s="366">
        <v>0</v>
      </c>
    </row>
    <row r="21" spans="1:27">
      <c r="A21" s="366">
        <v>2.6</v>
      </c>
      <c r="B21" s="385" t="s">
        <v>542</v>
      </c>
      <c r="C21" s="385">
        <v>0</v>
      </c>
      <c r="D21" s="385">
        <v>0</v>
      </c>
      <c r="E21" s="385">
        <v>0</v>
      </c>
      <c r="F21" s="385">
        <v>0</v>
      </c>
      <c r="G21" s="385">
        <v>0</v>
      </c>
      <c r="H21" s="385">
        <v>0</v>
      </c>
      <c r="I21" s="385">
        <v>0</v>
      </c>
      <c r="J21" s="385">
        <v>0</v>
      </c>
      <c r="K21" s="385">
        <v>0</v>
      </c>
      <c r="L21" s="385">
        <v>0</v>
      </c>
      <c r="M21" s="385">
        <v>0</v>
      </c>
      <c r="N21" s="385">
        <v>0</v>
      </c>
      <c r="O21" s="385">
        <v>0</v>
      </c>
      <c r="P21" s="385">
        <v>0</v>
      </c>
      <c r="Q21" s="385">
        <v>0</v>
      </c>
      <c r="R21" s="385">
        <v>0</v>
      </c>
      <c r="S21" s="385">
        <v>0</v>
      </c>
      <c r="T21" s="366"/>
      <c r="U21" s="366">
        <v>0</v>
      </c>
      <c r="V21" s="366">
        <v>0</v>
      </c>
      <c r="W21" s="366">
        <v>0</v>
      </c>
      <c r="X21" s="366">
        <v>0</v>
      </c>
      <c r="Y21" s="366">
        <v>0</v>
      </c>
      <c r="Z21" s="366">
        <v>0</v>
      </c>
      <c r="AA21" s="366">
        <v>0</v>
      </c>
    </row>
    <row r="22" spans="1:27">
      <c r="A22" s="395">
        <v>3</v>
      </c>
      <c r="B22" s="369" t="s">
        <v>544</v>
      </c>
      <c r="C22" s="369">
        <v>49360468.221400015</v>
      </c>
      <c r="D22" s="369">
        <v>48960468.221400015</v>
      </c>
      <c r="E22" s="394"/>
      <c r="F22" s="394"/>
      <c r="G22" s="394"/>
      <c r="H22" s="369">
        <v>0</v>
      </c>
      <c r="I22" s="394"/>
      <c r="J22" s="394"/>
      <c r="K22" s="394"/>
      <c r="L22" s="369">
        <v>400000</v>
      </c>
      <c r="M22" s="394"/>
      <c r="N22" s="394"/>
      <c r="O22" s="394"/>
      <c r="P22" s="394"/>
      <c r="Q22" s="394"/>
      <c r="R22" s="394"/>
      <c r="S22" s="394"/>
      <c r="T22" s="369"/>
      <c r="U22" s="394"/>
      <c r="V22" s="394"/>
      <c r="W22" s="394"/>
      <c r="X22" s="394"/>
      <c r="Y22" s="394"/>
      <c r="Z22" s="394"/>
      <c r="AA22" s="394"/>
    </row>
    <row r="23" spans="1:27">
      <c r="A23" s="366">
        <v>3.1</v>
      </c>
      <c r="B23" s="385" t="s">
        <v>537</v>
      </c>
      <c r="C23" s="369">
        <v>0</v>
      </c>
      <c r="D23" s="369">
        <v>0</v>
      </c>
      <c r="E23" s="394"/>
      <c r="F23" s="394"/>
      <c r="G23" s="394"/>
      <c r="H23" s="369">
        <v>0</v>
      </c>
      <c r="I23" s="394"/>
      <c r="J23" s="394"/>
      <c r="K23" s="394"/>
      <c r="L23" s="369">
        <v>0</v>
      </c>
      <c r="M23" s="394"/>
      <c r="N23" s="394"/>
      <c r="O23" s="394"/>
      <c r="P23" s="394"/>
      <c r="Q23" s="394"/>
      <c r="R23" s="394"/>
      <c r="S23" s="394"/>
      <c r="T23" s="369"/>
      <c r="U23" s="394"/>
      <c r="V23" s="394"/>
      <c r="W23" s="394"/>
      <c r="X23" s="394"/>
      <c r="Y23" s="394"/>
      <c r="Z23" s="394"/>
      <c r="AA23" s="394"/>
    </row>
    <row r="24" spans="1:27">
      <c r="A24" s="366">
        <v>3.2</v>
      </c>
      <c r="B24" s="385" t="s">
        <v>538</v>
      </c>
      <c r="C24" s="369">
        <v>0</v>
      </c>
      <c r="D24" s="369">
        <v>0</v>
      </c>
      <c r="E24" s="394"/>
      <c r="F24" s="394"/>
      <c r="G24" s="394"/>
      <c r="H24" s="369">
        <v>0</v>
      </c>
      <c r="I24" s="394"/>
      <c r="J24" s="394"/>
      <c r="K24" s="394"/>
      <c r="L24" s="369">
        <v>0</v>
      </c>
      <c r="M24" s="394"/>
      <c r="N24" s="394"/>
      <c r="O24" s="394"/>
      <c r="P24" s="394"/>
      <c r="Q24" s="394"/>
      <c r="R24" s="394"/>
      <c r="S24" s="394"/>
      <c r="T24" s="369"/>
      <c r="U24" s="394"/>
      <c r="V24" s="394"/>
      <c r="W24" s="394"/>
      <c r="X24" s="394"/>
      <c r="Y24" s="394"/>
      <c r="Z24" s="394"/>
      <c r="AA24" s="394"/>
    </row>
    <row r="25" spans="1:27">
      <c r="A25" s="366">
        <v>3.3</v>
      </c>
      <c r="B25" s="385" t="s">
        <v>539</v>
      </c>
      <c r="C25" s="369">
        <v>0</v>
      </c>
      <c r="D25" s="369">
        <v>0</v>
      </c>
      <c r="E25" s="394"/>
      <c r="F25" s="394"/>
      <c r="G25" s="394"/>
      <c r="H25" s="369">
        <v>0</v>
      </c>
      <c r="I25" s="394"/>
      <c r="J25" s="394"/>
      <c r="K25" s="394"/>
      <c r="L25" s="369">
        <v>0</v>
      </c>
      <c r="M25" s="394"/>
      <c r="N25" s="394"/>
      <c r="O25" s="394"/>
      <c r="P25" s="394"/>
      <c r="Q25" s="394"/>
      <c r="R25" s="394"/>
      <c r="S25" s="394"/>
      <c r="T25" s="369"/>
      <c r="U25" s="394"/>
      <c r="V25" s="394"/>
      <c r="W25" s="394"/>
      <c r="X25" s="394"/>
      <c r="Y25" s="394"/>
      <c r="Z25" s="394"/>
      <c r="AA25" s="394"/>
    </row>
    <row r="26" spans="1:27">
      <c r="A26" s="366">
        <v>3.4</v>
      </c>
      <c r="B26" s="385" t="s">
        <v>540</v>
      </c>
      <c r="C26" s="369">
        <v>70000</v>
      </c>
      <c r="D26" s="369">
        <v>70000</v>
      </c>
      <c r="E26" s="394"/>
      <c r="F26" s="394"/>
      <c r="G26" s="394"/>
      <c r="H26" s="369">
        <v>0</v>
      </c>
      <c r="I26" s="394"/>
      <c r="J26" s="394"/>
      <c r="K26" s="394"/>
      <c r="L26" s="369">
        <v>0</v>
      </c>
      <c r="M26" s="394"/>
      <c r="N26" s="394"/>
      <c r="O26" s="394"/>
      <c r="P26" s="394"/>
      <c r="Q26" s="394"/>
      <c r="R26" s="394"/>
      <c r="S26" s="394"/>
      <c r="T26" s="369"/>
      <c r="U26" s="394"/>
      <c r="V26" s="394"/>
      <c r="W26" s="394"/>
      <c r="X26" s="394"/>
      <c r="Y26" s="394"/>
      <c r="Z26" s="394"/>
      <c r="AA26" s="394"/>
    </row>
    <row r="27" spans="1:27">
      <c r="A27" s="366">
        <v>3.5</v>
      </c>
      <c r="B27" s="385" t="s">
        <v>541</v>
      </c>
      <c r="C27" s="369">
        <v>49290468.221400015</v>
      </c>
      <c r="D27" s="369">
        <v>48890468.221400015</v>
      </c>
      <c r="E27" s="394"/>
      <c r="F27" s="394"/>
      <c r="G27" s="394"/>
      <c r="H27" s="369">
        <v>0</v>
      </c>
      <c r="I27" s="394"/>
      <c r="J27" s="394"/>
      <c r="K27" s="394"/>
      <c r="L27" s="369">
        <v>400000</v>
      </c>
      <c r="M27" s="394"/>
      <c r="N27" s="394"/>
      <c r="O27" s="394"/>
      <c r="P27" s="394"/>
      <c r="Q27" s="394"/>
      <c r="R27" s="394"/>
      <c r="S27" s="394"/>
      <c r="T27" s="369"/>
      <c r="U27" s="394"/>
      <c r="V27" s="394"/>
      <c r="W27" s="394"/>
      <c r="X27" s="394"/>
      <c r="Y27" s="394"/>
      <c r="Z27" s="394"/>
      <c r="AA27" s="394"/>
    </row>
    <row r="28" spans="1:27">
      <c r="A28" s="366">
        <v>3.6</v>
      </c>
      <c r="B28" s="385" t="s">
        <v>542</v>
      </c>
      <c r="C28" s="369">
        <v>0</v>
      </c>
      <c r="D28" s="369">
        <v>0</v>
      </c>
      <c r="E28" s="394"/>
      <c r="F28" s="394"/>
      <c r="G28" s="394"/>
      <c r="H28" s="369">
        <v>0</v>
      </c>
      <c r="I28" s="394"/>
      <c r="J28" s="394"/>
      <c r="K28" s="394"/>
      <c r="L28" s="369">
        <v>0</v>
      </c>
      <c r="M28" s="394"/>
      <c r="N28" s="394"/>
      <c r="O28" s="394"/>
      <c r="P28" s="394"/>
      <c r="Q28" s="394"/>
      <c r="R28" s="394"/>
      <c r="S28" s="394"/>
      <c r="T28" s="369"/>
      <c r="U28" s="394"/>
      <c r="V28" s="394"/>
      <c r="W28" s="394"/>
      <c r="X28" s="394"/>
      <c r="Y28" s="394"/>
      <c r="Z28" s="394"/>
      <c r="AA28" s="39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376" bestFit="1" customWidth="1"/>
    <col min="2" max="2" width="90.33203125" style="376" bestFit="1" customWidth="1"/>
    <col min="3" max="3" width="20.109375" style="376" customWidth="1"/>
    <col min="4" max="4" width="22.33203125" style="376" customWidth="1"/>
    <col min="5" max="7" width="17.109375" style="376" customWidth="1"/>
    <col min="8" max="8" width="22.33203125" style="376" customWidth="1"/>
    <col min="9" max="10" width="17.109375" style="376" customWidth="1"/>
    <col min="11" max="27" width="22.33203125" style="376" customWidth="1"/>
    <col min="28" max="16384" width="9.109375" style="376"/>
  </cols>
  <sheetData>
    <row r="1" spans="1:27" ht="13.8">
      <c r="A1" s="280" t="s">
        <v>97</v>
      </c>
      <c r="B1" s="219" t="str">
        <f>Info!C2</f>
        <v>სს ტერაბანკი</v>
      </c>
    </row>
    <row r="2" spans="1:27">
      <c r="A2" s="280" t="s">
        <v>98</v>
      </c>
      <c r="B2" s="283">
        <f>'1. key ratios'!B2</f>
        <v>46022</v>
      </c>
    </row>
    <row r="3" spans="1:27">
      <c r="A3" s="282" t="s">
        <v>545</v>
      </c>
      <c r="C3" s="378"/>
    </row>
    <row r="4" spans="1:27" ht="12.6" thickBot="1">
      <c r="A4" s="282"/>
      <c r="B4" s="378"/>
      <c r="C4" s="378"/>
    </row>
    <row r="5" spans="1:27" ht="13.5" customHeight="1">
      <c r="A5" s="739" t="s">
        <v>874</v>
      </c>
      <c r="B5" s="740"/>
      <c r="C5" s="736" t="s">
        <v>546</v>
      </c>
      <c r="D5" s="737"/>
      <c r="E5" s="737"/>
      <c r="F5" s="737"/>
      <c r="G5" s="737"/>
      <c r="H5" s="737"/>
      <c r="I5" s="737"/>
      <c r="J5" s="737"/>
      <c r="K5" s="737"/>
      <c r="L5" s="737"/>
      <c r="M5" s="737"/>
      <c r="N5" s="737"/>
      <c r="O5" s="737"/>
      <c r="P5" s="737"/>
      <c r="Q5" s="737"/>
      <c r="R5" s="737"/>
      <c r="S5" s="737"/>
      <c r="T5" s="737"/>
      <c r="U5" s="737"/>
      <c r="V5" s="737"/>
      <c r="W5" s="737"/>
      <c r="X5" s="737"/>
      <c r="Y5" s="737"/>
      <c r="Z5" s="737"/>
      <c r="AA5" s="738"/>
    </row>
    <row r="6" spans="1:27" ht="12" customHeight="1">
      <c r="A6" s="741"/>
      <c r="B6" s="742"/>
      <c r="C6" s="745" t="s">
        <v>66</v>
      </c>
      <c r="D6" s="710" t="s">
        <v>865</v>
      </c>
      <c r="E6" s="710"/>
      <c r="F6" s="710"/>
      <c r="G6" s="710"/>
      <c r="H6" s="731" t="s">
        <v>864</v>
      </c>
      <c r="I6" s="732"/>
      <c r="J6" s="732"/>
      <c r="K6" s="732"/>
      <c r="L6" s="402"/>
      <c r="M6" s="714" t="s">
        <v>863</v>
      </c>
      <c r="N6" s="714"/>
      <c r="O6" s="714"/>
      <c r="P6" s="714"/>
      <c r="Q6" s="714"/>
      <c r="R6" s="714"/>
      <c r="S6" s="712"/>
      <c r="T6" s="402"/>
      <c r="U6" s="714" t="s">
        <v>862</v>
      </c>
      <c r="V6" s="714"/>
      <c r="W6" s="714"/>
      <c r="X6" s="714"/>
      <c r="Y6" s="714"/>
      <c r="Z6" s="714"/>
      <c r="AA6" s="735"/>
    </row>
    <row r="7" spans="1:27" ht="36">
      <c r="A7" s="743"/>
      <c r="B7" s="744"/>
      <c r="C7" s="746"/>
      <c r="D7" s="400"/>
      <c r="E7" s="373" t="s">
        <v>535</v>
      </c>
      <c r="F7" s="373" t="s">
        <v>860</v>
      </c>
      <c r="G7" s="373" t="s">
        <v>861</v>
      </c>
      <c r="H7" s="377"/>
      <c r="I7" s="373" t="s">
        <v>535</v>
      </c>
      <c r="J7" s="373" t="s">
        <v>860</v>
      </c>
      <c r="K7" s="373" t="s">
        <v>861</v>
      </c>
      <c r="L7" s="397"/>
      <c r="M7" s="373" t="s">
        <v>535</v>
      </c>
      <c r="N7" s="373" t="s">
        <v>873</v>
      </c>
      <c r="O7" s="373" t="s">
        <v>872</v>
      </c>
      <c r="P7" s="373" t="s">
        <v>871</v>
      </c>
      <c r="Q7" s="373" t="s">
        <v>870</v>
      </c>
      <c r="R7" s="373" t="s">
        <v>869</v>
      </c>
      <c r="S7" s="373" t="s">
        <v>855</v>
      </c>
      <c r="T7" s="397"/>
      <c r="U7" s="373" t="s">
        <v>535</v>
      </c>
      <c r="V7" s="373" t="s">
        <v>873</v>
      </c>
      <c r="W7" s="373" t="s">
        <v>872</v>
      </c>
      <c r="X7" s="373" t="s">
        <v>871</v>
      </c>
      <c r="Y7" s="373" t="s">
        <v>870</v>
      </c>
      <c r="Z7" s="373" t="s">
        <v>869</v>
      </c>
      <c r="AA7" s="373" t="s">
        <v>855</v>
      </c>
    </row>
    <row r="8" spans="1:27">
      <c r="A8" s="427">
        <v>1</v>
      </c>
      <c r="B8" s="426" t="s">
        <v>536</v>
      </c>
      <c r="C8" s="425">
        <v>1679972985.4001288</v>
      </c>
      <c r="D8" s="366">
        <v>1528706221.4981222</v>
      </c>
      <c r="E8" s="366">
        <v>34434274.182800017</v>
      </c>
      <c r="F8" s="366">
        <v>0</v>
      </c>
      <c r="G8" s="366">
        <v>0</v>
      </c>
      <c r="H8" s="366">
        <v>74950875.190600067</v>
      </c>
      <c r="I8" s="366">
        <v>5255272.4716000007</v>
      </c>
      <c r="J8" s="366">
        <v>9214260.3115000017</v>
      </c>
      <c r="K8" s="366">
        <v>0</v>
      </c>
      <c r="L8" s="366">
        <v>76315888.711400107</v>
      </c>
      <c r="M8" s="366">
        <v>3505504.4042999991</v>
      </c>
      <c r="N8" s="366">
        <v>3758541.6412999993</v>
      </c>
      <c r="O8" s="366">
        <v>10992743.977399994</v>
      </c>
      <c r="P8" s="366">
        <v>20944570.399700001</v>
      </c>
      <c r="Q8" s="366">
        <v>10838285.379699998</v>
      </c>
      <c r="R8" s="366">
        <v>4793164.1394000007</v>
      </c>
      <c r="S8" s="366">
        <v>0</v>
      </c>
      <c r="T8" s="366">
        <v>0</v>
      </c>
      <c r="U8" s="366">
        <v>0</v>
      </c>
      <c r="V8" s="366">
        <v>0</v>
      </c>
      <c r="W8" s="366">
        <v>0</v>
      </c>
      <c r="X8" s="366">
        <v>0</v>
      </c>
      <c r="Y8" s="366">
        <v>0</v>
      </c>
      <c r="Z8" s="366">
        <v>0</v>
      </c>
      <c r="AA8" s="366">
        <v>0</v>
      </c>
    </row>
    <row r="9" spans="1:27">
      <c r="A9" s="418">
        <v>1.1000000000000001</v>
      </c>
      <c r="B9" s="424" t="s">
        <v>547</v>
      </c>
      <c r="C9" s="425">
        <v>1586954180.5239182</v>
      </c>
      <c r="D9" s="366">
        <v>1440912132.414315</v>
      </c>
      <c r="E9" s="366">
        <v>1440912132.414315</v>
      </c>
      <c r="F9" s="366">
        <v>0</v>
      </c>
      <c r="G9" s="366">
        <v>0</v>
      </c>
      <c r="H9" s="366">
        <v>73658018.953600034</v>
      </c>
      <c r="I9" s="366">
        <v>65025383.622100025</v>
      </c>
      <c r="J9" s="366">
        <v>8632635.3315000013</v>
      </c>
      <c r="K9" s="366">
        <v>0</v>
      </c>
      <c r="L9" s="366">
        <v>72384029.156000093</v>
      </c>
      <c r="M9" s="366">
        <v>23967587.264700007</v>
      </c>
      <c r="N9" s="366">
        <v>3619264.0612999997</v>
      </c>
      <c r="O9" s="366">
        <v>9991055.6911999919</v>
      </c>
      <c r="P9" s="366">
        <v>19261659.549699988</v>
      </c>
      <c r="Q9" s="366">
        <v>10766418.209699998</v>
      </c>
      <c r="R9" s="366">
        <v>4778044.3794000009</v>
      </c>
      <c r="S9" s="366">
        <v>0</v>
      </c>
      <c r="T9" s="366">
        <v>0</v>
      </c>
      <c r="U9" s="366">
        <v>0</v>
      </c>
      <c r="V9" s="366">
        <v>0</v>
      </c>
      <c r="W9" s="366">
        <v>0</v>
      </c>
      <c r="X9" s="366">
        <v>0</v>
      </c>
      <c r="Y9" s="366">
        <v>0</v>
      </c>
      <c r="Z9" s="366">
        <v>0</v>
      </c>
      <c r="AA9" s="366">
        <v>0</v>
      </c>
    </row>
    <row r="10" spans="1:27">
      <c r="A10" s="422" t="s">
        <v>146</v>
      </c>
      <c r="B10" s="423" t="s">
        <v>548</v>
      </c>
      <c r="C10" s="425">
        <v>1428426414.147115</v>
      </c>
      <c r="D10" s="366">
        <v>1299081384.5204086</v>
      </c>
      <c r="E10" s="366">
        <v>1299081384.5204086</v>
      </c>
      <c r="F10" s="366">
        <v>0</v>
      </c>
      <c r="G10" s="366">
        <v>0</v>
      </c>
      <c r="H10" s="366">
        <v>70014436.839800015</v>
      </c>
      <c r="I10" s="366">
        <v>62233481.928300001</v>
      </c>
      <c r="J10" s="366">
        <v>7780954.9115000023</v>
      </c>
      <c r="K10" s="366">
        <v>0</v>
      </c>
      <c r="L10" s="366">
        <v>59330592.786899984</v>
      </c>
      <c r="M10" s="366">
        <v>21797320.018100008</v>
      </c>
      <c r="N10" s="366">
        <v>3368142.0153000001</v>
      </c>
      <c r="O10" s="366">
        <v>9049972.6611999981</v>
      </c>
      <c r="P10" s="366">
        <v>14576357.329299999</v>
      </c>
      <c r="Q10" s="366">
        <v>6155049.185899999</v>
      </c>
      <c r="R10" s="366">
        <v>4383751.5771000003</v>
      </c>
      <c r="S10" s="366">
        <v>0</v>
      </c>
      <c r="T10" s="366">
        <v>0</v>
      </c>
      <c r="U10" s="366">
        <v>0</v>
      </c>
      <c r="V10" s="366">
        <v>0</v>
      </c>
      <c r="W10" s="366">
        <v>0</v>
      </c>
      <c r="X10" s="366">
        <v>0</v>
      </c>
      <c r="Y10" s="366">
        <v>0</v>
      </c>
      <c r="Z10" s="366">
        <v>0</v>
      </c>
      <c r="AA10" s="366">
        <v>0</v>
      </c>
    </row>
    <row r="11" spans="1:27">
      <c r="A11" s="420" t="s">
        <v>549</v>
      </c>
      <c r="B11" s="421" t="s">
        <v>550</v>
      </c>
      <c r="C11" s="425">
        <v>816167794.23429799</v>
      </c>
      <c r="D11" s="366">
        <v>745522445.95389903</v>
      </c>
      <c r="E11" s="366">
        <v>745522445.95389903</v>
      </c>
      <c r="F11" s="366">
        <v>0</v>
      </c>
      <c r="G11" s="366">
        <v>0</v>
      </c>
      <c r="H11" s="366">
        <v>31664610.396599997</v>
      </c>
      <c r="I11" s="366">
        <v>28683116.874799997</v>
      </c>
      <c r="J11" s="366">
        <v>2981493.5218000002</v>
      </c>
      <c r="K11" s="366">
        <v>0</v>
      </c>
      <c r="L11" s="366">
        <v>38980737.883800007</v>
      </c>
      <c r="M11" s="366">
        <v>17614075.744600009</v>
      </c>
      <c r="N11" s="366">
        <v>2212923.5573999998</v>
      </c>
      <c r="O11" s="366">
        <v>5779074.1643999992</v>
      </c>
      <c r="P11" s="366">
        <v>0</v>
      </c>
      <c r="Q11" s="366">
        <v>0</v>
      </c>
      <c r="R11" s="366">
        <v>0</v>
      </c>
      <c r="S11" s="366">
        <v>0</v>
      </c>
      <c r="T11" s="366">
        <v>0</v>
      </c>
      <c r="U11" s="366">
        <v>0</v>
      </c>
      <c r="V11" s="366">
        <v>0</v>
      </c>
      <c r="W11" s="366">
        <v>0</v>
      </c>
      <c r="X11" s="366">
        <v>0</v>
      </c>
      <c r="Y11" s="366">
        <v>0</v>
      </c>
      <c r="Z11" s="366">
        <v>0</v>
      </c>
      <c r="AA11" s="366">
        <v>0</v>
      </c>
    </row>
    <row r="12" spans="1:27">
      <c r="A12" s="420" t="s">
        <v>551</v>
      </c>
      <c r="B12" s="421" t="s">
        <v>552</v>
      </c>
      <c r="C12" s="425">
        <v>225415279.32099992</v>
      </c>
      <c r="D12" s="366">
        <v>213137800.80359989</v>
      </c>
      <c r="E12" s="366">
        <v>213137800.80359989</v>
      </c>
      <c r="F12" s="366">
        <v>0</v>
      </c>
      <c r="G12" s="366">
        <v>0</v>
      </c>
      <c r="H12" s="366">
        <v>7196050.5675999997</v>
      </c>
      <c r="I12" s="366">
        <v>5494095.2443999993</v>
      </c>
      <c r="J12" s="366">
        <v>1701955.3232</v>
      </c>
      <c r="K12" s="366">
        <v>0</v>
      </c>
      <c r="L12" s="366">
        <v>5081427.9497999996</v>
      </c>
      <c r="M12" s="366">
        <v>1234697.7965000002</v>
      </c>
      <c r="N12" s="366">
        <v>619992.11789999995</v>
      </c>
      <c r="O12" s="366">
        <v>256631.84450000001</v>
      </c>
      <c r="P12" s="366">
        <v>0</v>
      </c>
      <c r="Q12" s="366">
        <v>0</v>
      </c>
      <c r="R12" s="366">
        <v>0</v>
      </c>
      <c r="S12" s="366">
        <v>0</v>
      </c>
      <c r="T12" s="366">
        <v>0</v>
      </c>
      <c r="U12" s="366">
        <v>0</v>
      </c>
      <c r="V12" s="366">
        <v>0</v>
      </c>
      <c r="W12" s="366">
        <v>0</v>
      </c>
      <c r="X12" s="366">
        <v>0</v>
      </c>
      <c r="Y12" s="366">
        <v>0</v>
      </c>
      <c r="Z12" s="366">
        <v>0</v>
      </c>
      <c r="AA12" s="366">
        <v>0</v>
      </c>
    </row>
    <row r="13" spans="1:27">
      <c r="A13" s="420" t="s">
        <v>553</v>
      </c>
      <c r="B13" s="421" t="s">
        <v>554</v>
      </c>
      <c r="C13" s="425">
        <v>160291680.7112</v>
      </c>
      <c r="D13" s="366">
        <v>136786936.26280007</v>
      </c>
      <c r="E13" s="366">
        <v>136786936.26280007</v>
      </c>
      <c r="F13" s="366">
        <v>0</v>
      </c>
      <c r="G13" s="366">
        <v>0</v>
      </c>
      <c r="H13" s="366">
        <v>19041683.911499999</v>
      </c>
      <c r="I13" s="366">
        <v>17018473.681499999</v>
      </c>
      <c r="J13" s="366">
        <v>2023210.23</v>
      </c>
      <c r="K13" s="366">
        <v>0</v>
      </c>
      <c r="L13" s="366">
        <v>4463060.5369000006</v>
      </c>
      <c r="M13" s="366">
        <v>807040.32</v>
      </c>
      <c r="N13" s="366">
        <v>211522.09</v>
      </c>
      <c r="O13" s="366">
        <v>293366.15999999997</v>
      </c>
      <c r="P13" s="366">
        <v>0</v>
      </c>
      <c r="Q13" s="366">
        <v>0</v>
      </c>
      <c r="R13" s="366">
        <v>0</v>
      </c>
      <c r="S13" s="366">
        <v>0</v>
      </c>
      <c r="T13" s="366">
        <v>0</v>
      </c>
      <c r="U13" s="366">
        <v>0</v>
      </c>
      <c r="V13" s="366">
        <v>0</v>
      </c>
      <c r="W13" s="366">
        <v>0</v>
      </c>
      <c r="X13" s="366">
        <v>0</v>
      </c>
      <c r="Y13" s="366">
        <v>0</v>
      </c>
      <c r="Z13" s="366">
        <v>0</v>
      </c>
      <c r="AA13" s="366">
        <v>0</v>
      </c>
    </row>
    <row r="14" spans="1:27">
      <c r="A14" s="420" t="s">
        <v>555</v>
      </c>
      <c r="B14" s="421" t="s">
        <v>556</v>
      </c>
      <c r="C14" s="425">
        <v>226551659.88060015</v>
      </c>
      <c r="D14" s="366">
        <v>203634201.50010011</v>
      </c>
      <c r="E14" s="366">
        <v>203634201.50010011</v>
      </c>
      <c r="F14" s="366">
        <v>0</v>
      </c>
      <c r="G14" s="366">
        <v>0</v>
      </c>
      <c r="H14" s="366">
        <v>12112091.964099998</v>
      </c>
      <c r="I14" s="366">
        <v>11037796.127599999</v>
      </c>
      <c r="J14" s="366">
        <v>1074295.8365</v>
      </c>
      <c r="K14" s="366">
        <v>0</v>
      </c>
      <c r="L14" s="366">
        <v>10805366.416399999</v>
      </c>
      <c r="M14" s="366">
        <v>2141506.1570000001</v>
      </c>
      <c r="N14" s="366">
        <v>323704.25</v>
      </c>
      <c r="O14" s="366">
        <v>2720900.4923</v>
      </c>
      <c r="P14" s="366">
        <v>2316801.4427999998</v>
      </c>
      <c r="Q14" s="366">
        <v>2500953.1195000005</v>
      </c>
      <c r="R14" s="366">
        <v>801500.95479999995</v>
      </c>
      <c r="S14" s="366">
        <v>0</v>
      </c>
      <c r="T14" s="366">
        <v>0</v>
      </c>
      <c r="U14" s="366">
        <v>0</v>
      </c>
      <c r="V14" s="366">
        <v>0</v>
      </c>
      <c r="W14" s="366">
        <v>0</v>
      </c>
      <c r="X14" s="366">
        <v>0</v>
      </c>
      <c r="Y14" s="366">
        <v>0</v>
      </c>
      <c r="Z14" s="366">
        <v>0</v>
      </c>
      <c r="AA14" s="366">
        <v>0</v>
      </c>
    </row>
    <row r="15" spans="1:27">
      <c r="A15" s="419">
        <v>1.2</v>
      </c>
      <c r="B15" s="417" t="s">
        <v>868</v>
      </c>
      <c r="C15" s="425">
        <v>30789549.215699948</v>
      </c>
      <c r="D15" s="366">
        <v>6874993.6584000019</v>
      </c>
      <c r="E15" s="366">
        <v>6870226.7098000012</v>
      </c>
      <c r="F15" s="366">
        <v>0</v>
      </c>
      <c r="G15" s="366">
        <v>0</v>
      </c>
      <c r="H15" s="366">
        <v>4293070.2731999997</v>
      </c>
      <c r="I15" s="366">
        <v>3254226.1099000019</v>
      </c>
      <c r="J15" s="366">
        <v>1038844.1633000001</v>
      </c>
      <c r="K15" s="366">
        <v>0</v>
      </c>
      <c r="L15" s="366">
        <v>19621485.284100007</v>
      </c>
      <c r="M15" s="366">
        <v>4902062.9635000024</v>
      </c>
      <c r="N15" s="366">
        <v>1209980.4938999992</v>
      </c>
      <c r="O15" s="366">
        <v>1779445.9641999996</v>
      </c>
      <c r="P15" s="366">
        <v>4842335.2138999999</v>
      </c>
      <c r="Q15" s="366">
        <v>4964744.747899998</v>
      </c>
      <c r="R15" s="366">
        <v>1922915.9007000008</v>
      </c>
      <c r="S15" s="366">
        <v>0</v>
      </c>
      <c r="T15" s="366">
        <v>0</v>
      </c>
      <c r="U15" s="366">
        <v>0</v>
      </c>
      <c r="V15" s="366">
        <v>0</v>
      </c>
      <c r="W15" s="366">
        <v>0</v>
      </c>
      <c r="X15" s="366">
        <v>0</v>
      </c>
      <c r="Y15" s="366">
        <v>0</v>
      </c>
      <c r="Z15" s="366">
        <v>0</v>
      </c>
      <c r="AA15" s="366">
        <v>0</v>
      </c>
    </row>
    <row r="16" spans="1:27">
      <c r="A16" s="418">
        <v>1.3</v>
      </c>
      <c r="B16" s="417" t="s">
        <v>557</v>
      </c>
      <c r="C16" s="416"/>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4"/>
    </row>
    <row r="17" spans="1:27" ht="24">
      <c r="A17" s="411" t="s">
        <v>558</v>
      </c>
      <c r="B17" s="413" t="s">
        <v>559</v>
      </c>
      <c r="C17" s="425">
        <v>1559283227.4600139</v>
      </c>
      <c r="D17" s="366">
        <v>1417239440.5500107</v>
      </c>
      <c r="E17" s="366">
        <v>1416185193.6700106</v>
      </c>
      <c r="F17" s="366">
        <v>0</v>
      </c>
      <c r="G17" s="366">
        <v>0</v>
      </c>
      <c r="H17" s="366">
        <v>72289615.600000009</v>
      </c>
      <c r="I17" s="366">
        <v>64088523.540000007</v>
      </c>
      <c r="J17" s="366">
        <v>8201092.0600000024</v>
      </c>
      <c r="K17" s="366">
        <v>0</v>
      </c>
      <c r="L17" s="366">
        <v>69754171.310000077</v>
      </c>
      <c r="M17" s="366">
        <v>23755702.310000006</v>
      </c>
      <c r="N17" s="366">
        <v>3579728.6899999995</v>
      </c>
      <c r="O17" s="366">
        <v>9651158.0699999984</v>
      </c>
      <c r="P17" s="366">
        <v>18526342.999999985</v>
      </c>
      <c r="Q17" s="366">
        <v>9603119.0399999972</v>
      </c>
      <c r="R17" s="366">
        <v>4638120.2</v>
      </c>
      <c r="S17" s="366">
        <v>0</v>
      </c>
      <c r="T17" s="366">
        <v>0</v>
      </c>
      <c r="U17" s="366">
        <v>0</v>
      </c>
      <c r="V17" s="366">
        <v>0</v>
      </c>
      <c r="W17" s="366">
        <v>0</v>
      </c>
      <c r="X17" s="366">
        <v>0</v>
      </c>
      <c r="Y17" s="366">
        <v>0</v>
      </c>
      <c r="Z17" s="366">
        <v>0</v>
      </c>
      <c r="AA17" s="366">
        <v>0</v>
      </c>
    </row>
    <row r="18" spans="1:27" ht="24">
      <c r="A18" s="409" t="s">
        <v>560</v>
      </c>
      <c r="B18" s="410" t="s">
        <v>561</v>
      </c>
      <c r="C18" s="425">
        <v>1300517959.3800046</v>
      </c>
      <c r="D18" s="366">
        <v>1184889767.0400028</v>
      </c>
      <c r="E18" s="366">
        <v>1184685366.3900027</v>
      </c>
      <c r="F18" s="366">
        <v>0</v>
      </c>
      <c r="G18" s="366">
        <v>0</v>
      </c>
      <c r="H18" s="366">
        <v>62949834.859999947</v>
      </c>
      <c r="I18" s="366">
        <v>56362259.529999971</v>
      </c>
      <c r="J18" s="366">
        <v>6587575.330000001</v>
      </c>
      <c r="K18" s="366">
        <v>0</v>
      </c>
      <c r="L18" s="366">
        <v>52678357.480000027</v>
      </c>
      <c r="M18" s="366">
        <v>20640007.530000005</v>
      </c>
      <c r="N18" s="366">
        <v>3233448.2199999997</v>
      </c>
      <c r="O18" s="366">
        <v>7279381.2200000016</v>
      </c>
      <c r="P18" s="366">
        <v>12857324.99</v>
      </c>
      <c r="Q18" s="366">
        <v>4444923.0499999989</v>
      </c>
      <c r="R18" s="366">
        <v>4223272.47</v>
      </c>
      <c r="S18" s="366">
        <v>0</v>
      </c>
      <c r="T18" s="366">
        <v>0</v>
      </c>
      <c r="U18" s="366">
        <v>0</v>
      </c>
      <c r="V18" s="366">
        <v>0</v>
      </c>
      <c r="W18" s="366">
        <v>0</v>
      </c>
      <c r="X18" s="366">
        <v>0</v>
      </c>
      <c r="Y18" s="366">
        <v>0</v>
      </c>
      <c r="Z18" s="366">
        <v>0</v>
      </c>
      <c r="AA18" s="366">
        <v>0</v>
      </c>
    </row>
    <row r="19" spans="1:27">
      <c r="A19" s="411" t="s">
        <v>562</v>
      </c>
      <c r="B19" s="412" t="s">
        <v>563</v>
      </c>
      <c r="C19" s="425">
        <v>1838661231.6362045</v>
      </c>
      <c r="D19" s="366">
        <v>1657113114.7089059</v>
      </c>
      <c r="E19" s="366">
        <v>1656635678.6983058</v>
      </c>
      <c r="F19" s="366">
        <v>0</v>
      </c>
      <c r="G19" s="366">
        <v>0</v>
      </c>
      <c r="H19" s="366">
        <v>91280897.259400129</v>
      </c>
      <c r="I19" s="366">
        <v>85520719.747900084</v>
      </c>
      <c r="J19" s="366">
        <v>5760177.5114999991</v>
      </c>
      <c r="K19" s="366">
        <v>0</v>
      </c>
      <c r="L19" s="366">
        <v>90267219.667899892</v>
      </c>
      <c r="M19" s="366">
        <v>43235746.046299979</v>
      </c>
      <c r="N19" s="366">
        <v>2862272.6925999983</v>
      </c>
      <c r="O19" s="366">
        <v>22373268.689999998</v>
      </c>
      <c r="P19" s="366">
        <v>14104734.028900003</v>
      </c>
      <c r="Q19" s="366">
        <v>2685120.3583000014</v>
      </c>
      <c r="R19" s="366">
        <v>5006077.8517999994</v>
      </c>
      <c r="S19" s="366">
        <v>0</v>
      </c>
      <c r="T19" s="366">
        <v>0</v>
      </c>
      <c r="U19" s="366">
        <v>0</v>
      </c>
      <c r="V19" s="366">
        <v>0</v>
      </c>
      <c r="W19" s="366">
        <v>0</v>
      </c>
      <c r="X19" s="366">
        <v>0</v>
      </c>
      <c r="Y19" s="366">
        <v>0</v>
      </c>
      <c r="Z19" s="366">
        <v>0</v>
      </c>
      <c r="AA19" s="366">
        <v>0</v>
      </c>
    </row>
    <row r="20" spans="1:27">
      <c r="A20" s="409" t="s">
        <v>564</v>
      </c>
      <c r="B20" s="410" t="s">
        <v>565</v>
      </c>
      <c r="C20" s="425">
        <v>1571766104.9697044</v>
      </c>
      <c r="D20" s="366">
        <v>1407182023.9496012</v>
      </c>
      <c r="E20" s="366">
        <v>1406823367.474401</v>
      </c>
      <c r="F20" s="366">
        <v>0</v>
      </c>
      <c r="G20" s="366">
        <v>0</v>
      </c>
      <c r="H20" s="366">
        <v>82552903.188700035</v>
      </c>
      <c r="I20" s="366">
        <v>78170615.328100041</v>
      </c>
      <c r="J20" s="366">
        <v>4382287.8605999993</v>
      </c>
      <c r="K20" s="366">
        <v>0</v>
      </c>
      <c r="L20" s="366">
        <v>82031177.831399947</v>
      </c>
      <c r="M20" s="366">
        <v>39882866.952100001</v>
      </c>
      <c r="N20" s="366">
        <v>2409018.4510999997</v>
      </c>
      <c r="O20" s="366">
        <v>21273216.860699996</v>
      </c>
      <c r="P20" s="366">
        <v>11766033.347500004</v>
      </c>
      <c r="Q20" s="366">
        <v>1821726.1695000003</v>
      </c>
      <c r="R20" s="366">
        <v>4878316.0504999999</v>
      </c>
      <c r="S20" s="366">
        <v>0</v>
      </c>
      <c r="T20" s="366">
        <v>0</v>
      </c>
      <c r="U20" s="366">
        <v>0</v>
      </c>
      <c r="V20" s="366">
        <v>0</v>
      </c>
      <c r="W20" s="366">
        <v>0</v>
      </c>
      <c r="X20" s="366">
        <v>0</v>
      </c>
      <c r="Y20" s="366">
        <v>0</v>
      </c>
      <c r="Z20" s="366">
        <v>0</v>
      </c>
      <c r="AA20" s="366">
        <v>0</v>
      </c>
    </row>
    <row r="21" spans="1:27">
      <c r="A21" s="408">
        <v>1.4</v>
      </c>
      <c r="B21" s="407" t="s">
        <v>654</v>
      </c>
      <c r="C21" s="425">
        <v>98239032.27000007</v>
      </c>
      <c r="D21" s="366">
        <v>85026196.260000095</v>
      </c>
      <c r="E21" s="366">
        <v>84281165.440000087</v>
      </c>
      <c r="F21" s="366">
        <v>0</v>
      </c>
      <c r="G21" s="366">
        <v>0</v>
      </c>
      <c r="H21" s="366">
        <v>5410265.7400000002</v>
      </c>
      <c r="I21" s="366">
        <v>4578764.57</v>
      </c>
      <c r="J21" s="366">
        <v>831501.16999999993</v>
      </c>
      <c r="K21" s="366">
        <v>0</v>
      </c>
      <c r="L21" s="366">
        <v>7802570.2699999996</v>
      </c>
      <c r="M21" s="366">
        <v>1019835.0000000001</v>
      </c>
      <c r="N21" s="366">
        <v>86905.26</v>
      </c>
      <c r="O21" s="366">
        <v>1277386.03</v>
      </c>
      <c r="P21" s="366">
        <v>2588731.4500000002</v>
      </c>
      <c r="Q21" s="366">
        <v>2604019.9800000004</v>
      </c>
      <c r="R21" s="366">
        <v>225692.55</v>
      </c>
      <c r="S21" s="366">
        <v>0</v>
      </c>
      <c r="T21" s="366">
        <v>0</v>
      </c>
      <c r="U21" s="366">
        <v>0</v>
      </c>
      <c r="V21" s="366">
        <v>0</v>
      </c>
      <c r="W21" s="366">
        <v>0</v>
      </c>
      <c r="X21" s="366">
        <v>0</v>
      </c>
      <c r="Y21" s="366">
        <v>0</v>
      </c>
      <c r="Z21" s="366">
        <v>0</v>
      </c>
      <c r="AA21" s="366">
        <v>0</v>
      </c>
    </row>
    <row r="22" spans="1:27" ht="12.6" thickBot="1">
      <c r="A22" s="406">
        <v>1.5</v>
      </c>
      <c r="B22" s="405" t="s">
        <v>655</v>
      </c>
      <c r="C22" s="500">
        <v>0</v>
      </c>
      <c r="D22" s="501">
        <v>0</v>
      </c>
      <c r="E22" s="501">
        <v>0</v>
      </c>
      <c r="F22" s="501">
        <v>0</v>
      </c>
      <c r="G22" s="501">
        <v>0</v>
      </c>
      <c r="H22" s="501">
        <v>0</v>
      </c>
      <c r="I22" s="501">
        <v>0</v>
      </c>
      <c r="J22" s="501">
        <v>0</v>
      </c>
      <c r="K22" s="501">
        <v>0</v>
      </c>
      <c r="L22" s="501">
        <v>0</v>
      </c>
      <c r="M22" s="501">
        <v>0</v>
      </c>
      <c r="N22" s="501">
        <v>0</v>
      </c>
      <c r="O22" s="501">
        <v>0</v>
      </c>
      <c r="P22" s="501">
        <v>0</v>
      </c>
      <c r="Q22" s="501">
        <v>0</v>
      </c>
      <c r="R22" s="501">
        <v>0</v>
      </c>
      <c r="S22" s="501">
        <v>0</v>
      </c>
      <c r="T22" s="366">
        <v>0</v>
      </c>
      <c r="U22" s="366">
        <v>0</v>
      </c>
      <c r="V22" s="366">
        <v>0</v>
      </c>
      <c r="W22" s="366">
        <v>0</v>
      </c>
      <c r="X22" s="366">
        <v>0</v>
      </c>
      <c r="Y22" s="366">
        <v>0</v>
      </c>
      <c r="Z22" s="366">
        <v>0</v>
      </c>
      <c r="AA22" s="366">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72"/>
  <sheetViews>
    <sheetView zoomScale="70" zoomScaleNormal="70" workbookViewId="0"/>
  </sheetViews>
  <sheetFormatPr defaultRowHeight="14.4"/>
  <cols>
    <col min="1" max="1" width="8.6640625" style="342"/>
    <col min="2" max="2" width="69.33203125" style="318" customWidth="1"/>
    <col min="3" max="3" width="14.88671875" bestFit="1" customWidth="1"/>
    <col min="4" max="4" width="14.44140625" customWidth="1"/>
    <col min="5" max="5" width="16.44140625" bestFit="1" customWidth="1"/>
    <col min="6" max="6" width="15.109375" customWidth="1"/>
    <col min="7" max="7" width="14.88671875" bestFit="1" customWidth="1"/>
    <col min="8" max="8" width="19.109375" bestFit="1" customWidth="1"/>
  </cols>
  <sheetData>
    <row r="1" spans="1:8">
      <c r="A1" s="13" t="s">
        <v>97</v>
      </c>
      <c r="B1" s="219" t="str">
        <f>Info!C2</f>
        <v>სს ტერაბანკი</v>
      </c>
      <c r="C1" s="12"/>
      <c r="D1" s="1"/>
      <c r="E1" s="1"/>
      <c r="F1" s="1"/>
      <c r="G1" s="1"/>
    </row>
    <row r="2" spans="1:8">
      <c r="A2" s="13" t="s">
        <v>98</v>
      </c>
      <c r="B2" s="243">
        <f>'1. key ratios'!B2</f>
        <v>46022</v>
      </c>
      <c r="C2" s="12"/>
      <c r="D2" s="1"/>
      <c r="E2" s="1"/>
      <c r="F2" s="1"/>
      <c r="G2" s="1"/>
    </row>
    <row r="3" spans="1:8">
      <c r="A3" s="13"/>
      <c r="B3" s="12"/>
      <c r="C3" s="12"/>
      <c r="D3" s="1"/>
      <c r="E3" s="1"/>
      <c r="F3" s="1"/>
      <c r="G3" s="1"/>
    </row>
    <row r="4" spans="1:8" ht="21" customHeight="1">
      <c r="A4" s="644" t="s">
        <v>25</v>
      </c>
      <c r="B4" s="645" t="s">
        <v>702</v>
      </c>
      <c r="C4" s="647" t="s">
        <v>103</v>
      </c>
      <c r="D4" s="647"/>
      <c r="E4" s="647"/>
      <c r="F4" s="647" t="s">
        <v>104</v>
      </c>
      <c r="G4" s="647"/>
      <c r="H4" s="648"/>
    </row>
    <row r="5" spans="1:8" ht="21" customHeight="1">
      <c r="A5" s="644"/>
      <c r="B5" s="646"/>
      <c r="C5" s="291" t="s">
        <v>26</v>
      </c>
      <c r="D5" s="291" t="s">
        <v>77</v>
      </c>
      <c r="E5" s="291" t="s">
        <v>66</v>
      </c>
      <c r="F5" s="291" t="s">
        <v>26</v>
      </c>
      <c r="G5" s="291" t="s">
        <v>77</v>
      </c>
      <c r="H5" s="291" t="s">
        <v>66</v>
      </c>
    </row>
    <row r="6" spans="1:8" ht="26.4" customHeight="1">
      <c r="A6" s="644"/>
      <c r="B6" s="292" t="s">
        <v>84</v>
      </c>
      <c r="C6" s="649"/>
      <c r="D6" s="650"/>
      <c r="E6" s="650"/>
      <c r="F6" s="650"/>
      <c r="G6" s="650"/>
      <c r="H6" s="651"/>
    </row>
    <row r="7" spans="1:8" ht="23.1" customHeight="1">
      <c r="A7" s="333">
        <v>1</v>
      </c>
      <c r="B7" s="293" t="s">
        <v>816</v>
      </c>
      <c r="C7" s="486">
        <v>76408041.499999985</v>
      </c>
      <c r="D7" s="486">
        <v>172166548.81999999</v>
      </c>
      <c r="E7" s="486">
        <v>248574590.31999999</v>
      </c>
      <c r="F7" s="486">
        <v>56449562.329999998</v>
      </c>
      <c r="G7" s="486">
        <v>209114844.43000001</v>
      </c>
      <c r="H7" s="486">
        <v>265564406.75999999</v>
      </c>
    </row>
    <row r="8" spans="1:8">
      <c r="A8" s="333">
        <v>1.1000000000000001</v>
      </c>
      <c r="B8" s="294" t="s">
        <v>85</v>
      </c>
      <c r="C8" s="486">
        <v>19375314.299999997</v>
      </c>
      <c r="D8" s="486">
        <v>30064738.949999999</v>
      </c>
      <c r="E8" s="486">
        <v>49440053.25</v>
      </c>
      <c r="F8" s="486">
        <v>18516944.199999999</v>
      </c>
      <c r="G8" s="486">
        <v>37376606.559999995</v>
      </c>
      <c r="H8" s="486">
        <v>55893550.75999999</v>
      </c>
    </row>
    <row r="9" spans="1:8">
      <c r="A9" s="333">
        <v>1.2</v>
      </c>
      <c r="B9" s="294" t="s">
        <v>86</v>
      </c>
      <c r="C9" s="486">
        <v>55925302.710000001</v>
      </c>
      <c r="D9" s="486">
        <v>104212155.00999999</v>
      </c>
      <c r="E9" s="486">
        <v>160137457.72</v>
      </c>
      <c r="F9" s="486">
        <v>21807740.079999998</v>
      </c>
      <c r="G9" s="486">
        <v>143289087.00999999</v>
      </c>
      <c r="H9" s="486">
        <v>165096827.08999997</v>
      </c>
    </row>
    <row r="10" spans="1:8">
      <c r="A10" s="333">
        <v>1.3</v>
      </c>
      <c r="B10" s="294" t="s">
        <v>87</v>
      </c>
      <c r="C10" s="486">
        <v>1107424.49</v>
      </c>
      <c r="D10" s="486">
        <v>37889654.860000007</v>
      </c>
      <c r="E10" s="486">
        <v>38997079.350000009</v>
      </c>
      <c r="F10" s="486">
        <v>16124878.050000001</v>
      </c>
      <c r="G10" s="486">
        <v>28449150.859999999</v>
      </c>
      <c r="H10" s="486">
        <v>44574028.909999996</v>
      </c>
    </row>
    <row r="11" spans="1:8">
      <c r="A11" s="333">
        <v>2</v>
      </c>
      <c r="B11" s="295" t="s">
        <v>703</v>
      </c>
      <c r="C11" s="486">
        <v>0</v>
      </c>
      <c r="D11" s="486">
        <v>0</v>
      </c>
      <c r="E11" s="486">
        <v>0</v>
      </c>
      <c r="F11" s="486">
        <v>159257.82999999996</v>
      </c>
      <c r="G11" s="486">
        <v>0</v>
      </c>
      <c r="H11" s="486">
        <v>159257.82999999996</v>
      </c>
    </row>
    <row r="12" spans="1:8">
      <c r="A12" s="333">
        <v>2.1</v>
      </c>
      <c r="B12" s="296" t="s">
        <v>704</v>
      </c>
      <c r="C12" s="486">
        <v>0</v>
      </c>
      <c r="D12" s="486">
        <v>0</v>
      </c>
      <c r="E12" s="486">
        <v>0</v>
      </c>
      <c r="F12" s="486">
        <v>159257.82999999996</v>
      </c>
      <c r="G12" s="486">
        <v>0</v>
      </c>
      <c r="H12" s="486">
        <v>159257.82999999996</v>
      </c>
    </row>
    <row r="13" spans="1:8" ht="26.4" customHeight="1">
      <c r="A13" s="333">
        <v>3</v>
      </c>
      <c r="B13" s="297" t="s">
        <v>705</v>
      </c>
      <c r="C13" s="486">
        <v>0</v>
      </c>
      <c r="D13" s="486">
        <v>0</v>
      </c>
      <c r="E13" s="486">
        <v>0</v>
      </c>
      <c r="F13" s="486">
        <v>0</v>
      </c>
      <c r="G13" s="486">
        <v>0</v>
      </c>
      <c r="H13" s="486">
        <v>0</v>
      </c>
    </row>
    <row r="14" spans="1:8" ht="26.4" customHeight="1">
      <c r="A14" s="333">
        <v>4</v>
      </c>
      <c r="B14" s="298" t="s">
        <v>706</v>
      </c>
      <c r="C14" s="486">
        <v>0</v>
      </c>
      <c r="D14" s="486">
        <v>0</v>
      </c>
      <c r="E14" s="486">
        <v>0</v>
      </c>
      <c r="F14" s="486">
        <v>0</v>
      </c>
      <c r="G14" s="486">
        <v>0</v>
      </c>
      <c r="H14" s="486">
        <v>0</v>
      </c>
    </row>
    <row r="15" spans="1:8" ht="24.6" customHeight="1">
      <c r="A15" s="333">
        <v>5</v>
      </c>
      <c r="B15" s="298" t="s">
        <v>707</v>
      </c>
      <c r="C15" s="486">
        <v>0</v>
      </c>
      <c r="D15" s="486">
        <v>0</v>
      </c>
      <c r="E15" s="486">
        <v>0</v>
      </c>
      <c r="F15" s="486">
        <v>0</v>
      </c>
      <c r="G15" s="486">
        <v>0</v>
      </c>
      <c r="H15" s="486">
        <v>0</v>
      </c>
    </row>
    <row r="16" spans="1:8">
      <c r="A16" s="333">
        <v>5.0999999999999996</v>
      </c>
      <c r="B16" s="299" t="s">
        <v>708</v>
      </c>
      <c r="C16" s="486">
        <v>0</v>
      </c>
      <c r="D16" s="486">
        <v>0</v>
      </c>
      <c r="E16" s="486">
        <v>0</v>
      </c>
      <c r="F16" s="486">
        <v>0</v>
      </c>
      <c r="G16" s="486">
        <v>0</v>
      </c>
      <c r="H16" s="486">
        <v>0</v>
      </c>
    </row>
    <row r="17" spans="1:8">
      <c r="A17" s="333">
        <v>5.2</v>
      </c>
      <c r="B17" s="299" t="s">
        <v>543</v>
      </c>
      <c r="C17" s="486">
        <v>0</v>
      </c>
      <c r="D17" s="486">
        <v>0</v>
      </c>
      <c r="E17" s="486">
        <v>0</v>
      </c>
      <c r="F17" s="486">
        <v>0</v>
      </c>
      <c r="G17" s="486">
        <v>0</v>
      </c>
      <c r="H17" s="486">
        <v>0</v>
      </c>
    </row>
    <row r="18" spans="1:8">
      <c r="A18" s="333">
        <v>5.3</v>
      </c>
      <c r="B18" s="299" t="s">
        <v>709</v>
      </c>
      <c r="C18" s="486">
        <v>0</v>
      </c>
      <c r="D18" s="486">
        <v>0</v>
      </c>
      <c r="E18" s="486">
        <v>0</v>
      </c>
      <c r="F18" s="486">
        <v>0</v>
      </c>
      <c r="G18" s="486">
        <v>0</v>
      </c>
      <c r="H18" s="486">
        <v>0</v>
      </c>
    </row>
    <row r="19" spans="1:8">
      <c r="A19" s="333">
        <v>6</v>
      </c>
      <c r="B19" s="297" t="s">
        <v>710</v>
      </c>
      <c r="C19" s="486">
        <v>1094102027.4997313</v>
      </c>
      <c r="D19" s="486">
        <v>737306120.34350765</v>
      </c>
      <c r="E19" s="486">
        <v>1831408147.8432388</v>
      </c>
      <c r="F19" s="486">
        <v>933544954.29969645</v>
      </c>
      <c r="G19" s="486">
        <v>654852748.39063787</v>
      </c>
      <c r="H19" s="486">
        <v>1588397702.6903343</v>
      </c>
    </row>
    <row r="20" spans="1:8">
      <c r="A20" s="333">
        <v>6.1</v>
      </c>
      <c r="B20" s="299" t="s">
        <v>543</v>
      </c>
      <c r="C20" s="486">
        <v>186460576.95780045</v>
      </c>
      <c r="D20" s="486">
        <v>0</v>
      </c>
      <c r="E20" s="486">
        <v>186460576.95780045</v>
      </c>
      <c r="F20" s="486">
        <v>181935673.17498857</v>
      </c>
      <c r="G20" s="486">
        <v>0</v>
      </c>
      <c r="H20" s="486">
        <v>181935673.17498857</v>
      </c>
    </row>
    <row r="21" spans="1:8">
      <c r="A21" s="333">
        <v>6.2</v>
      </c>
      <c r="B21" s="299" t="s">
        <v>709</v>
      </c>
      <c r="C21" s="486">
        <v>907641450.54193079</v>
      </c>
      <c r="D21" s="486">
        <v>737306120.34350765</v>
      </c>
      <c r="E21" s="486">
        <v>1644947570.8854384</v>
      </c>
      <c r="F21" s="486">
        <v>751609281.12470782</v>
      </c>
      <c r="G21" s="486">
        <v>654852748.39063787</v>
      </c>
      <c r="H21" s="486">
        <v>1406462029.5153456</v>
      </c>
    </row>
    <row r="22" spans="1:8">
      <c r="A22" s="333">
        <v>7</v>
      </c>
      <c r="B22" s="300" t="s">
        <v>711</v>
      </c>
      <c r="C22" s="486">
        <v>5502538</v>
      </c>
      <c r="D22" s="486">
        <v>0</v>
      </c>
      <c r="E22" s="486">
        <v>5502538</v>
      </c>
      <c r="F22" s="486">
        <v>2538</v>
      </c>
      <c r="G22" s="486">
        <v>0</v>
      </c>
      <c r="H22" s="486">
        <v>2538</v>
      </c>
    </row>
    <row r="23" spans="1:8">
      <c r="A23" s="333">
        <v>8</v>
      </c>
      <c r="B23" s="301" t="s">
        <v>712</v>
      </c>
      <c r="C23" s="486">
        <v>0</v>
      </c>
      <c r="D23" s="486">
        <v>0</v>
      </c>
      <c r="E23" s="486">
        <v>0</v>
      </c>
      <c r="F23" s="486">
        <v>0</v>
      </c>
      <c r="G23" s="486">
        <v>0</v>
      </c>
      <c r="H23" s="486">
        <v>0</v>
      </c>
    </row>
    <row r="24" spans="1:8">
      <c r="A24" s="333">
        <v>9</v>
      </c>
      <c r="B24" s="298" t="s">
        <v>713</v>
      </c>
      <c r="C24" s="486">
        <v>66499542</v>
      </c>
      <c r="D24" s="486">
        <v>0</v>
      </c>
      <c r="E24" s="486">
        <v>66499542</v>
      </c>
      <c r="F24" s="486">
        <v>29863674</v>
      </c>
      <c r="G24" s="486">
        <v>0</v>
      </c>
      <c r="H24" s="486">
        <v>29863674</v>
      </c>
    </row>
    <row r="25" spans="1:8">
      <c r="A25" s="333">
        <v>9.1</v>
      </c>
      <c r="B25" s="302" t="s">
        <v>714</v>
      </c>
      <c r="C25" s="486">
        <v>66499542</v>
      </c>
      <c r="D25" s="486">
        <v>0</v>
      </c>
      <c r="E25" s="486">
        <v>66499542</v>
      </c>
      <c r="F25" s="486">
        <v>29863674</v>
      </c>
      <c r="G25" s="486">
        <v>0</v>
      </c>
      <c r="H25" s="486">
        <v>29863674</v>
      </c>
    </row>
    <row r="26" spans="1:8">
      <c r="A26" s="333">
        <v>9.1999999999999993</v>
      </c>
      <c r="B26" s="302" t="s">
        <v>715</v>
      </c>
      <c r="C26" s="486">
        <v>0</v>
      </c>
      <c r="D26" s="486">
        <v>0</v>
      </c>
      <c r="E26" s="486">
        <v>0</v>
      </c>
      <c r="F26" s="486">
        <v>0</v>
      </c>
      <c r="G26" s="486">
        <v>0</v>
      </c>
      <c r="H26" s="486">
        <v>0</v>
      </c>
    </row>
    <row r="27" spans="1:8">
      <c r="A27" s="333">
        <v>10</v>
      </c>
      <c r="B27" s="298" t="s">
        <v>36</v>
      </c>
      <c r="C27" s="486">
        <v>37061004</v>
      </c>
      <c r="D27" s="486">
        <v>0</v>
      </c>
      <c r="E27" s="486">
        <v>37061004</v>
      </c>
      <c r="F27" s="486">
        <v>31601928</v>
      </c>
      <c r="G27" s="486">
        <v>0</v>
      </c>
      <c r="H27" s="486">
        <v>31601928</v>
      </c>
    </row>
    <row r="28" spans="1:8">
      <c r="A28" s="333">
        <v>10.1</v>
      </c>
      <c r="B28" s="302" t="s">
        <v>716</v>
      </c>
      <c r="C28" s="486">
        <v>20374000</v>
      </c>
      <c r="D28" s="486">
        <v>0</v>
      </c>
      <c r="E28" s="486">
        <v>20374000</v>
      </c>
      <c r="F28" s="486">
        <v>20374000</v>
      </c>
      <c r="G28" s="486">
        <v>0</v>
      </c>
      <c r="H28" s="486">
        <v>20374000</v>
      </c>
    </row>
    <row r="29" spans="1:8">
      <c r="A29" s="333">
        <v>10.199999999999999</v>
      </c>
      <c r="B29" s="302" t="s">
        <v>717</v>
      </c>
      <c r="C29" s="486">
        <v>16687004</v>
      </c>
      <c r="D29" s="486">
        <v>0</v>
      </c>
      <c r="E29" s="486">
        <v>16687004</v>
      </c>
      <c r="F29" s="486">
        <v>11227928</v>
      </c>
      <c r="G29" s="486">
        <v>0</v>
      </c>
      <c r="H29" s="486">
        <v>11227928</v>
      </c>
    </row>
    <row r="30" spans="1:8">
      <c r="A30" s="333">
        <v>11</v>
      </c>
      <c r="B30" s="298" t="s">
        <v>718</v>
      </c>
      <c r="C30" s="486">
        <v>652146.74656331958</v>
      </c>
      <c r="D30" s="486">
        <v>0</v>
      </c>
      <c r="E30" s="486">
        <v>652146.74656331958</v>
      </c>
      <c r="F30" s="486">
        <v>5509117.5215521995</v>
      </c>
      <c r="G30" s="486">
        <v>0</v>
      </c>
      <c r="H30" s="486">
        <v>5509117.5215521995</v>
      </c>
    </row>
    <row r="31" spans="1:8">
      <c r="A31" s="333">
        <v>11.1</v>
      </c>
      <c r="B31" s="302" t="s">
        <v>719</v>
      </c>
      <c r="C31" s="486">
        <v>652146.74656331958</v>
      </c>
      <c r="D31" s="486">
        <v>0</v>
      </c>
      <c r="E31" s="486">
        <v>652146.74656331958</v>
      </c>
      <c r="F31" s="486">
        <v>5509117.5215521995</v>
      </c>
      <c r="G31" s="486">
        <v>0</v>
      </c>
      <c r="H31" s="486">
        <v>5509117.5215521995</v>
      </c>
    </row>
    <row r="32" spans="1:8">
      <c r="A32" s="333">
        <v>11.2</v>
      </c>
      <c r="B32" s="302" t="s">
        <v>720</v>
      </c>
      <c r="C32" s="486">
        <v>0</v>
      </c>
      <c r="D32" s="486">
        <v>0</v>
      </c>
      <c r="E32" s="486">
        <v>0</v>
      </c>
      <c r="F32" s="486">
        <v>0</v>
      </c>
      <c r="G32" s="486">
        <v>0</v>
      </c>
      <c r="H32" s="486">
        <v>0</v>
      </c>
    </row>
    <row r="33" spans="1:8">
      <c r="A33" s="333">
        <v>13</v>
      </c>
      <c r="B33" s="298" t="s">
        <v>88</v>
      </c>
      <c r="C33" s="486">
        <v>48795391.125008076</v>
      </c>
      <c r="D33" s="486">
        <v>2369558.2299999995</v>
      </c>
      <c r="E33" s="486">
        <v>51164949.355008073</v>
      </c>
      <c r="F33" s="486">
        <v>37189528.73844853</v>
      </c>
      <c r="G33" s="486">
        <v>4268576.0799999991</v>
      </c>
      <c r="H33" s="486">
        <v>41458104.818448529</v>
      </c>
    </row>
    <row r="34" spans="1:8">
      <c r="A34" s="333">
        <v>13.1</v>
      </c>
      <c r="B34" s="303" t="s">
        <v>721</v>
      </c>
      <c r="C34" s="486">
        <v>42471367</v>
      </c>
      <c r="D34" s="486">
        <v>0</v>
      </c>
      <c r="E34" s="486">
        <v>42471367</v>
      </c>
      <c r="F34" s="486">
        <v>33947413</v>
      </c>
      <c r="G34" s="486">
        <v>0</v>
      </c>
      <c r="H34" s="486">
        <v>33947413</v>
      </c>
    </row>
    <row r="35" spans="1:8">
      <c r="A35" s="333">
        <v>13.2</v>
      </c>
      <c r="B35" s="303" t="s">
        <v>722</v>
      </c>
      <c r="C35" s="486">
        <v>0</v>
      </c>
      <c r="D35" s="486">
        <v>0</v>
      </c>
      <c r="E35" s="486">
        <v>0</v>
      </c>
      <c r="F35" s="486">
        <v>0</v>
      </c>
      <c r="G35" s="486">
        <v>0</v>
      </c>
      <c r="H35" s="486">
        <v>0</v>
      </c>
    </row>
    <row r="36" spans="1:8">
      <c r="A36" s="333">
        <v>14</v>
      </c>
      <c r="B36" s="304" t="s">
        <v>723</v>
      </c>
      <c r="C36" s="486">
        <v>1329020690.8713028</v>
      </c>
      <c r="D36" s="486">
        <v>911842227.39350772</v>
      </c>
      <c r="E36" s="486">
        <v>2240862918.2648106</v>
      </c>
      <c r="F36" s="486">
        <v>1094320560.7196972</v>
      </c>
      <c r="G36" s="486">
        <v>868236168.90063798</v>
      </c>
      <c r="H36" s="486">
        <v>1962556729.6203351</v>
      </c>
    </row>
    <row r="37" spans="1:8" ht="22.5" customHeight="1">
      <c r="A37" s="333"/>
      <c r="B37" s="305" t="s">
        <v>93</v>
      </c>
      <c r="C37" s="638"/>
      <c r="D37" s="639"/>
      <c r="E37" s="639"/>
      <c r="F37" s="639"/>
      <c r="G37" s="639"/>
      <c r="H37" s="640"/>
    </row>
    <row r="38" spans="1:8">
      <c r="A38" s="333">
        <v>15</v>
      </c>
      <c r="B38" s="306" t="s">
        <v>724</v>
      </c>
      <c r="C38" s="487">
        <v>0</v>
      </c>
      <c r="D38" s="487">
        <v>0</v>
      </c>
      <c r="E38" s="487">
        <v>0</v>
      </c>
      <c r="F38" s="487">
        <v>0</v>
      </c>
      <c r="G38" s="487">
        <v>0</v>
      </c>
      <c r="H38" s="487">
        <v>0</v>
      </c>
    </row>
    <row r="39" spans="1:8">
      <c r="A39" s="333">
        <v>15.1</v>
      </c>
      <c r="B39" s="308" t="s">
        <v>704</v>
      </c>
      <c r="C39" s="487">
        <v>0</v>
      </c>
      <c r="D39" s="487">
        <v>0</v>
      </c>
      <c r="E39" s="487">
        <v>0</v>
      </c>
      <c r="F39" s="487">
        <v>0</v>
      </c>
      <c r="G39" s="487">
        <v>0</v>
      </c>
      <c r="H39" s="487">
        <v>0</v>
      </c>
    </row>
    <row r="40" spans="1:8" ht="24" customHeight="1">
      <c r="A40" s="333">
        <v>16</v>
      </c>
      <c r="B40" s="300" t="s">
        <v>725</v>
      </c>
      <c r="C40" s="487">
        <v>246995.94999999995</v>
      </c>
      <c r="D40" s="487">
        <v>0</v>
      </c>
      <c r="E40" s="487">
        <v>246995.94999999995</v>
      </c>
      <c r="F40" s="487">
        <v>0</v>
      </c>
      <c r="G40" s="487">
        <v>0</v>
      </c>
      <c r="H40" s="487">
        <v>0</v>
      </c>
    </row>
    <row r="41" spans="1:8">
      <c r="A41" s="333">
        <v>17</v>
      </c>
      <c r="B41" s="300" t="s">
        <v>726</v>
      </c>
      <c r="C41" s="487">
        <v>1036791203.0800023</v>
      </c>
      <c r="D41" s="487">
        <v>767709964.14000094</v>
      </c>
      <c r="E41" s="487">
        <v>1804501167.2200031</v>
      </c>
      <c r="F41" s="487">
        <v>828985791.69575274</v>
      </c>
      <c r="G41" s="487">
        <v>753501520.046</v>
      </c>
      <c r="H41" s="487">
        <v>1582487311.7417526</v>
      </c>
    </row>
    <row r="42" spans="1:8">
      <c r="A42" s="333">
        <v>17.100000000000001</v>
      </c>
      <c r="B42" s="309" t="s">
        <v>727</v>
      </c>
      <c r="C42" s="487">
        <v>863438161.70000231</v>
      </c>
      <c r="D42" s="487">
        <v>588248928.42000091</v>
      </c>
      <c r="E42" s="487">
        <v>1451687090.1200032</v>
      </c>
      <c r="F42" s="487">
        <v>599900959.8500123</v>
      </c>
      <c r="G42" s="487">
        <v>585094285.76999998</v>
      </c>
      <c r="H42" s="487">
        <v>1184995245.6200123</v>
      </c>
    </row>
    <row r="43" spans="1:8">
      <c r="A43" s="333">
        <v>17.2</v>
      </c>
      <c r="B43" s="310" t="s">
        <v>89</v>
      </c>
      <c r="C43" s="487">
        <v>162707092.38999999</v>
      </c>
      <c r="D43" s="487">
        <v>172809853.85999998</v>
      </c>
      <c r="E43" s="487">
        <v>335516946.25</v>
      </c>
      <c r="F43" s="487">
        <v>213895712.86000001</v>
      </c>
      <c r="G43" s="487">
        <v>161100614.85000002</v>
      </c>
      <c r="H43" s="487">
        <v>374996327.71000004</v>
      </c>
    </row>
    <row r="44" spans="1:8">
      <c r="A44" s="333">
        <v>17.3</v>
      </c>
      <c r="B44" s="309" t="s">
        <v>728</v>
      </c>
      <c r="C44" s="487">
        <v>0</v>
      </c>
      <c r="D44" s="487">
        <v>0</v>
      </c>
      <c r="E44" s="487">
        <v>0</v>
      </c>
      <c r="F44" s="487">
        <v>0</v>
      </c>
      <c r="G44" s="487">
        <v>0</v>
      </c>
      <c r="H44" s="487">
        <v>0</v>
      </c>
    </row>
    <row r="45" spans="1:8">
      <c r="A45" s="333">
        <v>17.399999999999999</v>
      </c>
      <c r="B45" s="309" t="s">
        <v>729</v>
      </c>
      <c r="C45" s="487">
        <v>10645948.989999998</v>
      </c>
      <c r="D45" s="487">
        <v>6651181.8600000003</v>
      </c>
      <c r="E45" s="487">
        <v>17297130.849999998</v>
      </c>
      <c r="F45" s="487">
        <v>15189118.985740464</v>
      </c>
      <c r="G45" s="487">
        <v>7306619.4260000009</v>
      </c>
      <c r="H45" s="487">
        <v>22495738.411740467</v>
      </c>
    </row>
    <row r="46" spans="1:8">
      <c r="A46" s="333">
        <v>18</v>
      </c>
      <c r="B46" s="298" t="s">
        <v>730</v>
      </c>
      <c r="C46" s="487">
        <v>469897.79580188321</v>
      </c>
      <c r="D46" s="487">
        <v>0</v>
      </c>
      <c r="E46" s="487">
        <v>469897.79580188321</v>
      </c>
      <c r="F46" s="487">
        <v>519235.17457714624</v>
      </c>
      <c r="G46" s="487">
        <v>0</v>
      </c>
      <c r="H46" s="487">
        <v>519235.17457714624</v>
      </c>
    </row>
    <row r="47" spans="1:8">
      <c r="A47" s="333">
        <v>19</v>
      </c>
      <c r="B47" s="298" t="s">
        <v>731</v>
      </c>
      <c r="C47" s="487">
        <v>4425892</v>
      </c>
      <c r="D47" s="487">
        <v>0</v>
      </c>
      <c r="E47" s="487">
        <v>4425892</v>
      </c>
      <c r="F47" s="487">
        <v>2817081</v>
      </c>
      <c r="G47" s="487">
        <v>0</v>
      </c>
      <c r="H47" s="487">
        <v>2817081</v>
      </c>
    </row>
    <row r="48" spans="1:8">
      <c r="A48" s="333">
        <v>19.100000000000001</v>
      </c>
      <c r="B48" s="311" t="s">
        <v>732</v>
      </c>
      <c r="C48" s="487">
        <v>0</v>
      </c>
      <c r="D48" s="487">
        <v>0</v>
      </c>
      <c r="E48" s="487">
        <v>0</v>
      </c>
      <c r="F48" s="487">
        <v>0</v>
      </c>
      <c r="G48" s="487">
        <v>0</v>
      </c>
      <c r="H48" s="487">
        <v>0</v>
      </c>
    </row>
    <row r="49" spans="1:8">
      <c r="A49" s="333">
        <v>19.2</v>
      </c>
      <c r="B49" s="312" t="s">
        <v>733</v>
      </c>
      <c r="C49" s="487">
        <v>4425892</v>
      </c>
      <c r="D49" s="487">
        <v>0</v>
      </c>
      <c r="E49" s="487">
        <v>4425892</v>
      </c>
      <c r="F49" s="487">
        <v>2817081</v>
      </c>
      <c r="G49" s="487">
        <v>0</v>
      </c>
      <c r="H49" s="487">
        <v>2817081</v>
      </c>
    </row>
    <row r="50" spans="1:8">
      <c r="A50" s="333">
        <v>20</v>
      </c>
      <c r="B50" s="313" t="s">
        <v>90</v>
      </c>
      <c r="C50" s="487">
        <v>0</v>
      </c>
      <c r="D50" s="487">
        <v>120368083.16</v>
      </c>
      <c r="E50" s="487">
        <v>120368083.16</v>
      </c>
      <c r="F50" s="487">
        <v>0</v>
      </c>
      <c r="G50" s="487">
        <v>93303662.939999998</v>
      </c>
      <c r="H50" s="487">
        <v>93303662.939999998</v>
      </c>
    </row>
    <row r="51" spans="1:8">
      <c r="A51" s="333">
        <v>21</v>
      </c>
      <c r="B51" s="314" t="s">
        <v>78</v>
      </c>
      <c r="C51" s="487">
        <v>732899.78000000014</v>
      </c>
      <c r="D51" s="487">
        <v>2140.4000000000092</v>
      </c>
      <c r="E51" s="487">
        <v>735040.18000000017</v>
      </c>
      <c r="F51" s="487">
        <v>575157.11999999965</v>
      </c>
      <c r="G51" s="487">
        <v>293210.06000000041</v>
      </c>
      <c r="H51" s="487">
        <v>868367.18</v>
      </c>
    </row>
    <row r="52" spans="1:8">
      <c r="A52" s="333">
        <v>21.1</v>
      </c>
      <c r="B52" s="310" t="s">
        <v>734</v>
      </c>
      <c r="C52" s="487">
        <v>0</v>
      </c>
      <c r="D52" s="487">
        <v>0</v>
      </c>
      <c r="E52" s="487">
        <v>0</v>
      </c>
      <c r="F52" s="487">
        <v>0</v>
      </c>
      <c r="G52" s="487">
        <v>0</v>
      </c>
      <c r="H52" s="487">
        <v>0</v>
      </c>
    </row>
    <row r="53" spans="1:8">
      <c r="A53" s="333">
        <v>22</v>
      </c>
      <c r="B53" s="313" t="s">
        <v>735</v>
      </c>
      <c r="C53" s="487">
        <v>1042666888.6058042</v>
      </c>
      <c r="D53" s="487">
        <v>888080187.70000088</v>
      </c>
      <c r="E53" s="487">
        <v>1930747076.3058052</v>
      </c>
      <c r="F53" s="487">
        <v>832897264.99032986</v>
      </c>
      <c r="G53" s="487">
        <v>847098393.046</v>
      </c>
      <c r="H53" s="487">
        <v>1679995658.0363297</v>
      </c>
    </row>
    <row r="54" spans="1:8" ht="24" customHeight="1">
      <c r="A54" s="333"/>
      <c r="B54" s="315" t="s">
        <v>736</v>
      </c>
      <c r="C54" s="641"/>
      <c r="D54" s="642"/>
      <c r="E54" s="642"/>
      <c r="F54" s="642"/>
      <c r="G54" s="642"/>
      <c r="H54" s="643"/>
    </row>
    <row r="55" spans="1:8">
      <c r="A55" s="333">
        <v>23</v>
      </c>
      <c r="B55" s="313" t="s">
        <v>979</v>
      </c>
      <c r="C55" s="487">
        <v>128022000</v>
      </c>
      <c r="D55" s="487">
        <v>0</v>
      </c>
      <c r="E55" s="487">
        <v>128022000</v>
      </c>
      <c r="F55" s="487">
        <v>121372000</v>
      </c>
      <c r="G55" s="487">
        <v>0</v>
      </c>
      <c r="H55" s="487">
        <v>121372000</v>
      </c>
    </row>
    <row r="56" spans="1:8">
      <c r="A56" s="333">
        <v>24</v>
      </c>
      <c r="B56" s="313" t="s">
        <v>737</v>
      </c>
      <c r="C56" s="487">
        <v>0</v>
      </c>
      <c r="D56" s="487">
        <v>0</v>
      </c>
      <c r="E56" s="487">
        <v>0</v>
      </c>
      <c r="F56" s="487">
        <v>0</v>
      </c>
      <c r="G56" s="487">
        <v>0</v>
      </c>
      <c r="H56" s="487">
        <v>0</v>
      </c>
    </row>
    <row r="57" spans="1:8">
      <c r="A57" s="333">
        <v>25</v>
      </c>
      <c r="B57" s="313" t="s">
        <v>91</v>
      </c>
      <c r="C57" s="487">
        <v>0</v>
      </c>
      <c r="D57" s="487">
        <v>0</v>
      </c>
      <c r="E57" s="487">
        <v>0</v>
      </c>
      <c r="F57" s="487">
        <v>0</v>
      </c>
      <c r="G57" s="487">
        <v>0</v>
      </c>
      <c r="H57" s="487">
        <v>0</v>
      </c>
    </row>
    <row r="58" spans="1:8">
      <c r="A58" s="333">
        <v>26</v>
      </c>
      <c r="B58" s="298" t="s">
        <v>738</v>
      </c>
      <c r="C58" s="487">
        <v>0</v>
      </c>
      <c r="D58" s="487">
        <v>0</v>
      </c>
      <c r="E58" s="487">
        <v>0</v>
      </c>
      <c r="F58" s="487">
        <v>0</v>
      </c>
      <c r="G58" s="487">
        <v>0</v>
      </c>
      <c r="H58" s="487">
        <v>0</v>
      </c>
    </row>
    <row r="59" spans="1:8">
      <c r="A59" s="333">
        <v>27</v>
      </c>
      <c r="B59" s="298" t="s">
        <v>739</v>
      </c>
      <c r="C59" s="487">
        <v>0</v>
      </c>
      <c r="D59" s="487">
        <v>0</v>
      </c>
      <c r="E59" s="487">
        <v>0</v>
      </c>
      <c r="F59" s="487">
        <v>0</v>
      </c>
      <c r="G59" s="487">
        <v>0</v>
      </c>
      <c r="H59" s="487">
        <v>0</v>
      </c>
    </row>
    <row r="60" spans="1:8">
      <c r="A60" s="333">
        <v>27.1</v>
      </c>
      <c r="B60" s="311" t="s">
        <v>740</v>
      </c>
      <c r="C60" s="487">
        <v>0</v>
      </c>
      <c r="D60" s="487">
        <v>0</v>
      </c>
      <c r="E60" s="487">
        <v>0</v>
      </c>
      <c r="F60" s="487">
        <v>0</v>
      </c>
      <c r="G60" s="487">
        <v>0</v>
      </c>
      <c r="H60" s="487">
        <v>0</v>
      </c>
    </row>
    <row r="61" spans="1:8">
      <c r="A61" s="333">
        <v>27.2</v>
      </c>
      <c r="B61" s="309" t="s">
        <v>741</v>
      </c>
      <c r="C61" s="487">
        <v>0</v>
      </c>
      <c r="D61" s="487">
        <v>0</v>
      </c>
      <c r="E61" s="487">
        <v>0</v>
      </c>
      <c r="F61" s="487">
        <v>0</v>
      </c>
      <c r="G61" s="487">
        <v>0</v>
      </c>
      <c r="H61" s="487">
        <v>0</v>
      </c>
    </row>
    <row r="62" spans="1:8">
      <c r="A62" s="333">
        <v>28</v>
      </c>
      <c r="B62" s="314" t="s">
        <v>742</v>
      </c>
      <c r="C62" s="487">
        <v>0</v>
      </c>
      <c r="D62" s="487">
        <v>0</v>
      </c>
      <c r="E62" s="487">
        <v>0</v>
      </c>
      <c r="F62" s="487">
        <v>0</v>
      </c>
      <c r="G62" s="487">
        <v>0</v>
      </c>
      <c r="H62" s="487">
        <v>0</v>
      </c>
    </row>
    <row r="63" spans="1:8">
      <c r="A63" s="333">
        <v>29</v>
      </c>
      <c r="B63" s="298" t="s">
        <v>743</v>
      </c>
      <c r="C63" s="487">
        <v>0</v>
      </c>
      <c r="D63" s="487">
        <v>0</v>
      </c>
      <c r="E63" s="487">
        <v>0</v>
      </c>
      <c r="F63" s="487">
        <v>0</v>
      </c>
      <c r="G63" s="487">
        <v>0</v>
      </c>
      <c r="H63" s="487">
        <v>0</v>
      </c>
    </row>
    <row r="64" spans="1:8">
      <c r="A64" s="333">
        <v>29.1</v>
      </c>
      <c r="B64" s="299" t="s">
        <v>744</v>
      </c>
      <c r="C64" s="487">
        <v>0</v>
      </c>
      <c r="D64" s="487">
        <v>0</v>
      </c>
      <c r="E64" s="487">
        <v>0</v>
      </c>
      <c r="F64" s="487">
        <v>0</v>
      </c>
      <c r="G64" s="487">
        <v>0</v>
      </c>
      <c r="H64" s="487">
        <v>0</v>
      </c>
    </row>
    <row r="65" spans="1:8" ht="24.9" customHeight="1">
      <c r="A65" s="333">
        <v>29.2</v>
      </c>
      <c r="B65" s="311" t="s">
        <v>745</v>
      </c>
      <c r="C65" s="487">
        <v>0</v>
      </c>
      <c r="D65" s="487">
        <v>0</v>
      </c>
      <c r="E65" s="487">
        <v>0</v>
      </c>
      <c r="F65" s="487">
        <v>0</v>
      </c>
      <c r="G65" s="487">
        <v>0</v>
      </c>
      <c r="H65" s="487">
        <v>0</v>
      </c>
    </row>
    <row r="66" spans="1:8" ht="22.5" customHeight="1">
      <c r="A66" s="333">
        <v>29.3</v>
      </c>
      <c r="B66" s="302" t="s">
        <v>746</v>
      </c>
      <c r="C66" s="487">
        <v>0</v>
      </c>
      <c r="D66" s="487">
        <v>0</v>
      </c>
      <c r="E66" s="487">
        <v>0</v>
      </c>
      <c r="F66" s="487">
        <v>0</v>
      </c>
      <c r="G66" s="487">
        <v>0</v>
      </c>
      <c r="H66" s="487">
        <v>0</v>
      </c>
    </row>
    <row r="67" spans="1:8">
      <c r="A67" s="333">
        <v>30</v>
      </c>
      <c r="B67" s="298" t="s">
        <v>92</v>
      </c>
      <c r="C67" s="487">
        <v>182093845</v>
      </c>
      <c r="D67" s="487">
        <v>0</v>
      </c>
      <c r="E67" s="487">
        <v>182093845</v>
      </c>
      <c r="F67" s="487">
        <v>161189073</v>
      </c>
      <c r="G67" s="487">
        <v>0</v>
      </c>
      <c r="H67" s="487">
        <v>161189073</v>
      </c>
    </row>
    <row r="68" spans="1:8">
      <c r="A68" s="333">
        <v>31</v>
      </c>
      <c r="B68" s="316" t="s">
        <v>747</v>
      </c>
      <c r="C68" s="487">
        <v>310115845</v>
      </c>
      <c r="D68" s="487">
        <v>0</v>
      </c>
      <c r="E68" s="487">
        <v>310115845</v>
      </c>
      <c r="F68" s="487">
        <v>282561073</v>
      </c>
      <c r="G68" s="487">
        <v>0</v>
      </c>
      <c r="H68" s="487">
        <v>282561073</v>
      </c>
    </row>
    <row r="69" spans="1:8">
      <c r="A69" s="333">
        <v>32</v>
      </c>
      <c r="B69" s="317" t="s">
        <v>748</v>
      </c>
      <c r="C69" s="487">
        <v>1352782733.6058042</v>
      </c>
      <c r="D69" s="487">
        <v>888080187.70000088</v>
      </c>
      <c r="E69" s="487">
        <v>2240862921.3058052</v>
      </c>
      <c r="F69" s="487">
        <v>1115458337.9903297</v>
      </c>
      <c r="G69" s="487">
        <v>847098393.046</v>
      </c>
      <c r="H69" s="487">
        <v>1962556731.0363297</v>
      </c>
    </row>
    <row r="72" spans="1:8">
      <c r="B72" s="318" t="s">
        <v>1006</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topLeftCell="A11" zoomScaleNormal="100" workbookViewId="0"/>
  </sheetViews>
  <sheetFormatPr defaultColWidth="9.109375" defaultRowHeight="12"/>
  <cols>
    <col min="1" max="1" width="11.88671875" style="376" bestFit="1" customWidth="1"/>
    <col min="2" max="2" width="93.44140625" style="376" customWidth="1"/>
    <col min="3" max="3" width="14.5546875" style="376" customWidth="1"/>
    <col min="4" max="5" width="16.109375" style="376" customWidth="1"/>
    <col min="6" max="6" width="16.109375" style="396" customWidth="1"/>
    <col min="7" max="7" width="25.33203125" style="396" customWidth="1"/>
    <col min="8" max="8" width="16.109375" style="376" customWidth="1"/>
    <col min="9" max="11" width="16.109375" style="396" customWidth="1"/>
    <col min="12" max="12" width="26.33203125" style="396" customWidth="1"/>
    <col min="13" max="16384" width="9.109375" style="376"/>
  </cols>
  <sheetData>
    <row r="1" spans="1:12" ht="13.8">
      <c r="A1" s="280" t="s">
        <v>97</v>
      </c>
      <c r="B1" s="219" t="str">
        <f>Info!C2</f>
        <v>სს ტერაბანკი</v>
      </c>
      <c r="F1" s="376"/>
      <c r="G1" s="376"/>
      <c r="I1" s="376"/>
      <c r="J1" s="376"/>
      <c r="K1" s="376"/>
      <c r="L1" s="376"/>
    </row>
    <row r="2" spans="1:12">
      <c r="A2" s="280" t="s">
        <v>98</v>
      </c>
      <c r="B2" s="283">
        <f>'1. key ratios'!B2</f>
        <v>46022</v>
      </c>
      <c r="F2" s="376"/>
      <c r="G2" s="376"/>
      <c r="I2" s="376"/>
      <c r="J2" s="376"/>
      <c r="K2" s="376"/>
      <c r="L2" s="376"/>
    </row>
    <row r="3" spans="1:12">
      <c r="A3" s="282" t="s">
        <v>568</v>
      </c>
      <c r="F3" s="376"/>
      <c r="G3" s="376"/>
      <c r="I3" s="376"/>
      <c r="J3" s="376"/>
      <c r="K3" s="376"/>
      <c r="L3" s="376"/>
    </row>
    <row r="4" spans="1:12">
      <c r="F4" s="376"/>
      <c r="G4" s="376"/>
      <c r="I4" s="376"/>
      <c r="J4" s="376"/>
      <c r="K4" s="376"/>
      <c r="L4" s="376"/>
    </row>
    <row r="5" spans="1:12" ht="37.5" customHeight="1">
      <c r="A5" s="698" t="s">
        <v>569</v>
      </c>
      <c r="B5" s="699"/>
      <c r="C5" s="747" t="s">
        <v>570</v>
      </c>
      <c r="D5" s="748"/>
      <c r="E5" s="748"/>
      <c r="F5" s="748"/>
      <c r="G5" s="748"/>
      <c r="H5" s="747" t="s">
        <v>880</v>
      </c>
      <c r="I5" s="749"/>
      <c r="J5" s="749"/>
      <c r="K5" s="749"/>
      <c r="L5" s="750"/>
    </row>
    <row r="6" spans="1:12" ht="39.6" customHeight="1">
      <c r="A6" s="702"/>
      <c r="B6" s="703"/>
      <c r="C6" s="287"/>
      <c r="D6" s="374" t="s">
        <v>865</v>
      </c>
      <c r="E6" s="374" t="s">
        <v>864</v>
      </c>
      <c r="F6" s="374" t="s">
        <v>863</v>
      </c>
      <c r="G6" s="374" t="s">
        <v>862</v>
      </c>
      <c r="H6" s="397"/>
      <c r="I6" s="374" t="s">
        <v>865</v>
      </c>
      <c r="J6" s="374" t="s">
        <v>864</v>
      </c>
      <c r="K6" s="374" t="s">
        <v>863</v>
      </c>
      <c r="L6" s="374" t="s">
        <v>862</v>
      </c>
    </row>
    <row r="7" spans="1:12">
      <c r="A7" s="366">
        <v>1</v>
      </c>
      <c r="B7" s="379" t="s">
        <v>492</v>
      </c>
      <c r="C7" s="379">
        <v>74977639.803499773</v>
      </c>
      <c r="D7" s="379">
        <v>73253739.464299768</v>
      </c>
      <c r="E7" s="379">
        <v>626950.20990000025</v>
      </c>
      <c r="F7" s="379">
        <v>1096950.1293000001</v>
      </c>
      <c r="G7" s="379">
        <v>0</v>
      </c>
      <c r="H7" s="379">
        <v>1287039.9222000004</v>
      </c>
      <c r="I7" s="379">
        <v>397054.40610000043</v>
      </c>
      <c r="J7" s="379">
        <v>55347.416900000011</v>
      </c>
      <c r="K7" s="379">
        <v>834638.09920000006</v>
      </c>
      <c r="L7" s="379">
        <v>0</v>
      </c>
    </row>
    <row r="8" spans="1:12">
      <c r="A8" s="366">
        <v>2</v>
      </c>
      <c r="B8" s="379" t="s">
        <v>493</v>
      </c>
      <c r="C8" s="379">
        <v>49227433.013800025</v>
      </c>
      <c r="D8" s="379">
        <v>47447302.354100019</v>
      </c>
      <c r="E8" s="379">
        <v>810861.45970000001</v>
      </c>
      <c r="F8" s="379">
        <v>969269.20000000007</v>
      </c>
      <c r="G8" s="379">
        <v>0</v>
      </c>
      <c r="H8" s="379">
        <v>621191.67550000001</v>
      </c>
      <c r="I8" s="379">
        <v>184228.64209999997</v>
      </c>
      <c r="J8" s="379">
        <v>86811.6587</v>
      </c>
      <c r="K8" s="379">
        <v>350151.37470000004</v>
      </c>
      <c r="L8" s="379">
        <v>0</v>
      </c>
    </row>
    <row r="9" spans="1:12">
      <c r="A9" s="366">
        <v>3</v>
      </c>
      <c r="B9" s="379" t="s">
        <v>841</v>
      </c>
      <c r="C9" s="379">
        <v>37236809.322400004</v>
      </c>
      <c r="D9" s="379">
        <v>37236809.322400004</v>
      </c>
      <c r="E9" s="379">
        <v>0</v>
      </c>
      <c r="F9" s="379">
        <v>0</v>
      </c>
      <c r="G9" s="379">
        <v>0</v>
      </c>
      <c r="H9" s="379">
        <v>77.974099999999993</v>
      </c>
      <c r="I9" s="379">
        <v>77.974099999999993</v>
      </c>
      <c r="J9" s="379">
        <v>0</v>
      </c>
      <c r="K9" s="379">
        <v>0</v>
      </c>
      <c r="L9" s="379">
        <v>0</v>
      </c>
    </row>
    <row r="10" spans="1:12">
      <c r="A10" s="366">
        <v>4</v>
      </c>
      <c r="B10" s="379" t="s">
        <v>494</v>
      </c>
      <c r="C10" s="379">
        <v>132668760.57240005</v>
      </c>
      <c r="D10" s="379">
        <v>127868107.68410005</v>
      </c>
      <c r="E10" s="379">
        <v>48792.27</v>
      </c>
      <c r="F10" s="379">
        <v>4751860.6182999993</v>
      </c>
      <c r="G10" s="379">
        <v>0</v>
      </c>
      <c r="H10" s="379">
        <v>623781.10119999992</v>
      </c>
      <c r="I10" s="379">
        <v>483932.64969999989</v>
      </c>
      <c r="J10" s="379">
        <v>17523.4627</v>
      </c>
      <c r="K10" s="379">
        <v>122324.98880000001</v>
      </c>
      <c r="L10" s="379">
        <v>0</v>
      </c>
    </row>
    <row r="11" spans="1:12">
      <c r="A11" s="366">
        <v>5</v>
      </c>
      <c r="B11" s="379" t="s">
        <v>495</v>
      </c>
      <c r="C11" s="379">
        <v>128014428.69519994</v>
      </c>
      <c r="D11" s="379">
        <v>118278122.43269995</v>
      </c>
      <c r="E11" s="379">
        <v>2613511.5534000001</v>
      </c>
      <c r="F11" s="379">
        <v>7122794.7090999987</v>
      </c>
      <c r="G11" s="379">
        <v>0</v>
      </c>
      <c r="H11" s="379">
        <v>2338236.1738999998</v>
      </c>
      <c r="I11" s="379">
        <v>542846.32909999962</v>
      </c>
      <c r="J11" s="379">
        <v>246169.97779999999</v>
      </c>
      <c r="K11" s="379">
        <v>1549219.8670000001</v>
      </c>
      <c r="L11" s="379">
        <v>0</v>
      </c>
    </row>
    <row r="12" spans="1:12">
      <c r="A12" s="366">
        <v>6</v>
      </c>
      <c r="B12" s="379" t="s">
        <v>496</v>
      </c>
      <c r="C12" s="379">
        <v>50289155.766499989</v>
      </c>
      <c r="D12" s="379">
        <v>42865546.644799992</v>
      </c>
      <c r="E12" s="379">
        <v>5071358.8805999998</v>
      </c>
      <c r="F12" s="379">
        <v>2352250.2411000011</v>
      </c>
      <c r="G12" s="379">
        <v>0</v>
      </c>
      <c r="H12" s="379">
        <v>557240.56519999984</v>
      </c>
      <c r="I12" s="379">
        <v>161193.69149999984</v>
      </c>
      <c r="J12" s="379">
        <v>84524.0432</v>
      </c>
      <c r="K12" s="379">
        <v>311522.83049999998</v>
      </c>
      <c r="L12" s="379">
        <v>0</v>
      </c>
    </row>
    <row r="13" spans="1:12">
      <c r="A13" s="366">
        <v>7</v>
      </c>
      <c r="B13" s="379" t="s">
        <v>497</v>
      </c>
      <c r="C13" s="379">
        <v>106434819.58469999</v>
      </c>
      <c r="D13" s="379">
        <v>95991538.41169998</v>
      </c>
      <c r="E13" s="379">
        <v>5944944.0234000012</v>
      </c>
      <c r="F13" s="379">
        <v>4498337.1496000001</v>
      </c>
      <c r="G13" s="379">
        <v>0</v>
      </c>
      <c r="H13" s="379">
        <v>1200313.7651999996</v>
      </c>
      <c r="I13" s="379">
        <v>408452.43689999956</v>
      </c>
      <c r="J13" s="379">
        <v>376412.92819999997</v>
      </c>
      <c r="K13" s="379">
        <v>415448.40009999991</v>
      </c>
      <c r="L13" s="379">
        <v>0</v>
      </c>
    </row>
    <row r="14" spans="1:12">
      <c r="A14" s="366">
        <v>8</v>
      </c>
      <c r="B14" s="379" t="s">
        <v>498</v>
      </c>
      <c r="C14" s="379">
        <v>73367059.15549998</v>
      </c>
      <c r="D14" s="379">
        <v>69721500.391499966</v>
      </c>
      <c r="E14" s="379">
        <v>770073.25480000011</v>
      </c>
      <c r="F14" s="379">
        <v>2875485.5092000007</v>
      </c>
      <c r="G14" s="379">
        <v>0</v>
      </c>
      <c r="H14" s="379">
        <v>1157335.7961999997</v>
      </c>
      <c r="I14" s="379">
        <v>362487.38499999995</v>
      </c>
      <c r="J14" s="379">
        <v>71119.825599999996</v>
      </c>
      <c r="K14" s="379">
        <v>723728.58559999987</v>
      </c>
      <c r="L14" s="379">
        <v>0</v>
      </c>
    </row>
    <row r="15" spans="1:12">
      <c r="A15" s="366">
        <v>9</v>
      </c>
      <c r="B15" s="379" t="s">
        <v>499</v>
      </c>
      <c r="C15" s="379">
        <v>59744669.161500007</v>
      </c>
      <c r="D15" s="379">
        <v>52170472.708500005</v>
      </c>
      <c r="E15" s="379">
        <v>5991451.6830000002</v>
      </c>
      <c r="F15" s="379">
        <v>1582744.7699999998</v>
      </c>
      <c r="G15" s="379">
        <v>0</v>
      </c>
      <c r="H15" s="379">
        <v>675622.39489999996</v>
      </c>
      <c r="I15" s="379">
        <v>229898.17019999996</v>
      </c>
      <c r="J15" s="379">
        <v>164890.1361</v>
      </c>
      <c r="K15" s="379">
        <v>280834.08860000002</v>
      </c>
      <c r="L15" s="379">
        <v>0</v>
      </c>
    </row>
    <row r="16" spans="1:12">
      <c r="A16" s="366">
        <v>10</v>
      </c>
      <c r="B16" s="379" t="s">
        <v>500</v>
      </c>
      <c r="C16" s="379">
        <v>33470598.819700006</v>
      </c>
      <c r="D16" s="379">
        <v>32695343.634300005</v>
      </c>
      <c r="E16" s="379">
        <v>0</v>
      </c>
      <c r="F16" s="379">
        <v>775255.18540000007</v>
      </c>
      <c r="G16" s="379">
        <v>0</v>
      </c>
      <c r="H16" s="379">
        <v>581152.11749999993</v>
      </c>
      <c r="I16" s="379">
        <v>126041.42859999998</v>
      </c>
      <c r="J16" s="379">
        <v>0</v>
      </c>
      <c r="K16" s="379">
        <v>455110.68890000001</v>
      </c>
      <c r="L16" s="379">
        <v>0</v>
      </c>
    </row>
    <row r="17" spans="1:12">
      <c r="A17" s="366">
        <v>11</v>
      </c>
      <c r="B17" s="379" t="s">
        <v>501</v>
      </c>
      <c r="C17" s="379">
        <v>10922810.844200004</v>
      </c>
      <c r="D17" s="379">
        <v>9544073.2726000026</v>
      </c>
      <c r="E17" s="379">
        <v>306207.8297</v>
      </c>
      <c r="F17" s="379">
        <v>1072529.7419</v>
      </c>
      <c r="G17" s="379">
        <v>0</v>
      </c>
      <c r="H17" s="379">
        <v>433819.7656000001</v>
      </c>
      <c r="I17" s="379">
        <v>48888.058300000019</v>
      </c>
      <c r="J17" s="379">
        <v>62443.214200000002</v>
      </c>
      <c r="K17" s="379">
        <v>322488.49310000008</v>
      </c>
      <c r="L17" s="379">
        <v>0</v>
      </c>
    </row>
    <row r="18" spans="1:12">
      <c r="A18" s="366">
        <v>12</v>
      </c>
      <c r="B18" s="379" t="s">
        <v>502</v>
      </c>
      <c r="C18" s="379">
        <v>88327434.83950007</v>
      </c>
      <c r="D18" s="379">
        <v>80772011.77350007</v>
      </c>
      <c r="E18" s="379">
        <v>721419.92080000008</v>
      </c>
      <c r="F18" s="379">
        <v>6834003.1452000001</v>
      </c>
      <c r="G18" s="379">
        <v>0</v>
      </c>
      <c r="H18" s="379">
        <v>2859615.4461000003</v>
      </c>
      <c r="I18" s="379">
        <v>419555.6538999998</v>
      </c>
      <c r="J18" s="379">
        <v>65252.110500000017</v>
      </c>
      <c r="K18" s="379">
        <v>2374807.6817000005</v>
      </c>
      <c r="L18" s="379">
        <v>0</v>
      </c>
    </row>
    <row r="19" spans="1:12">
      <c r="A19" s="366">
        <v>13</v>
      </c>
      <c r="B19" s="379" t="s">
        <v>503</v>
      </c>
      <c r="C19" s="379">
        <v>24424829.518499993</v>
      </c>
      <c r="D19" s="379">
        <v>22670018.525999993</v>
      </c>
      <c r="E19" s="379">
        <v>174750.84970000002</v>
      </c>
      <c r="F19" s="379">
        <v>1580060.1427999996</v>
      </c>
      <c r="G19" s="379">
        <v>0</v>
      </c>
      <c r="H19" s="379">
        <v>532548.52209999994</v>
      </c>
      <c r="I19" s="379">
        <v>110687.39509999992</v>
      </c>
      <c r="J19" s="379">
        <v>38665.259299999998</v>
      </c>
      <c r="K19" s="379">
        <v>383195.8677</v>
      </c>
      <c r="L19" s="379">
        <v>0</v>
      </c>
    </row>
    <row r="20" spans="1:12">
      <c r="A20" s="366">
        <v>14</v>
      </c>
      <c r="B20" s="379" t="s">
        <v>504</v>
      </c>
      <c r="C20" s="379">
        <v>156856690.84089985</v>
      </c>
      <c r="D20" s="379">
        <v>135480057.79439986</v>
      </c>
      <c r="E20" s="379">
        <v>13049940.7468</v>
      </c>
      <c r="F20" s="379">
        <v>8326692.2997000003</v>
      </c>
      <c r="G20" s="379">
        <v>0</v>
      </c>
      <c r="H20" s="379">
        <v>2749821.2738999994</v>
      </c>
      <c r="I20" s="379">
        <v>576211.33389999985</v>
      </c>
      <c r="J20" s="379">
        <v>650115.61580000003</v>
      </c>
      <c r="K20" s="379">
        <v>1523494.3241999997</v>
      </c>
      <c r="L20" s="379">
        <v>0</v>
      </c>
    </row>
    <row r="21" spans="1:12">
      <c r="A21" s="366">
        <v>15</v>
      </c>
      <c r="B21" s="379" t="s">
        <v>505</v>
      </c>
      <c r="C21" s="379">
        <v>56737929.074599981</v>
      </c>
      <c r="D21" s="379">
        <v>38562446.27829998</v>
      </c>
      <c r="E21" s="379">
        <v>17889466.7445</v>
      </c>
      <c r="F21" s="379">
        <v>286016.05180000002</v>
      </c>
      <c r="G21" s="379">
        <v>0</v>
      </c>
      <c r="H21" s="379">
        <v>862438.93430000008</v>
      </c>
      <c r="I21" s="379">
        <v>181378.81599999996</v>
      </c>
      <c r="J21" s="379">
        <v>528413.56650000007</v>
      </c>
      <c r="K21" s="379">
        <v>152646.55179999999</v>
      </c>
      <c r="L21" s="379">
        <v>0</v>
      </c>
    </row>
    <row r="22" spans="1:12">
      <c r="A22" s="366">
        <v>16</v>
      </c>
      <c r="B22" s="379" t="s">
        <v>506</v>
      </c>
      <c r="C22" s="379">
        <v>231246.25150000001</v>
      </c>
      <c r="D22" s="379">
        <v>231246.25150000001</v>
      </c>
      <c r="E22" s="379">
        <v>0</v>
      </c>
      <c r="F22" s="379">
        <v>0</v>
      </c>
      <c r="G22" s="379">
        <v>0</v>
      </c>
      <c r="H22" s="379">
        <v>1286.9277</v>
      </c>
      <c r="I22" s="379">
        <v>1286.9277</v>
      </c>
      <c r="J22" s="379">
        <v>0</v>
      </c>
      <c r="K22" s="379">
        <v>0</v>
      </c>
      <c r="L22" s="379">
        <v>0</v>
      </c>
    </row>
    <row r="23" spans="1:12">
      <c r="A23" s="366">
        <v>17</v>
      </c>
      <c r="B23" s="379" t="s">
        <v>507</v>
      </c>
      <c r="C23" s="379">
        <v>2385954.4348000004</v>
      </c>
      <c r="D23" s="379">
        <v>1223698.0511000003</v>
      </c>
      <c r="E23" s="379">
        <v>1149062.3837000001</v>
      </c>
      <c r="F23" s="379">
        <v>13194</v>
      </c>
      <c r="G23" s="379">
        <v>0</v>
      </c>
      <c r="H23" s="379">
        <v>41688.249699999993</v>
      </c>
      <c r="I23" s="379">
        <v>6966.043999999999</v>
      </c>
      <c r="J23" s="379">
        <v>24833.272999999997</v>
      </c>
      <c r="K23" s="379">
        <v>9888.9326999999994</v>
      </c>
      <c r="L23" s="379">
        <v>0</v>
      </c>
    </row>
    <row r="24" spans="1:12">
      <c r="A24" s="366">
        <v>18</v>
      </c>
      <c r="B24" s="379" t="s">
        <v>508</v>
      </c>
      <c r="C24" s="379">
        <v>5185939.6314999992</v>
      </c>
      <c r="D24" s="379">
        <v>5185939.6314999992</v>
      </c>
      <c r="E24" s="379">
        <v>0</v>
      </c>
      <c r="F24" s="379">
        <v>0</v>
      </c>
      <c r="G24" s="379">
        <v>0</v>
      </c>
      <c r="H24" s="379">
        <v>20969.309600000001</v>
      </c>
      <c r="I24" s="379">
        <v>20969.309600000001</v>
      </c>
      <c r="J24" s="379">
        <v>0</v>
      </c>
      <c r="K24" s="379">
        <v>0</v>
      </c>
      <c r="L24" s="379">
        <v>0</v>
      </c>
    </row>
    <row r="25" spans="1:12">
      <c r="A25" s="366">
        <v>19</v>
      </c>
      <c r="B25" s="379" t="s">
        <v>509</v>
      </c>
      <c r="C25" s="379">
        <v>3985006.1089999997</v>
      </c>
      <c r="D25" s="379">
        <v>3502543.3755999994</v>
      </c>
      <c r="E25" s="379">
        <v>374145.14</v>
      </c>
      <c r="F25" s="379">
        <v>108317.59340000001</v>
      </c>
      <c r="G25" s="379">
        <v>0</v>
      </c>
      <c r="H25" s="379">
        <v>94418.020699999994</v>
      </c>
      <c r="I25" s="379">
        <v>17137.918099999999</v>
      </c>
      <c r="J25" s="379">
        <v>28573.362799999999</v>
      </c>
      <c r="K25" s="379">
        <v>48706.739799999996</v>
      </c>
      <c r="L25" s="379">
        <v>0</v>
      </c>
    </row>
    <row r="26" spans="1:12">
      <c r="A26" s="366">
        <v>20</v>
      </c>
      <c r="B26" s="379" t="s">
        <v>510</v>
      </c>
      <c r="C26" s="379">
        <v>39974953.98749996</v>
      </c>
      <c r="D26" s="379">
        <v>38053806.028999962</v>
      </c>
      <c r="E26" s="379">
        <v>1405688.4547000001</v>
      </c>
      <c r="F26" s="379">
        <v>515459.50380000001</v>
      </c>
      <c r="G26" s="379">
        <v>0</v>
      </c>
      <c r="H26" s="379">
        <v>423872.39500000014</v>
      </c>
      <c r="I26" s="379">
        <v>163509.89190000016</v>
      </c>
      <c r="J26" s="379">
        <v>20238.863300000001</v>
      </c>
      <c r="K26" s="379">
        <v>240123.6398</v>
      </c>
      <c r="L26" s="379">
        <v>0</v>
      </c>
    </row>
    <row r="27" spans="1:12">
      <c r="A27" s="366">
        <v>21</v>
      </c>
      <c r="B27" s="379" t="s">
        <v>511</v>
      </c>
      <c r="C27" s="379">
        <v>2240048.2416999997</v>
      </c>
      <c r="D27" s="379">
        <v>1697439.6518999999</v>
      </c>
      <c r="E27" s="379">
        <v>290483.50979999994</v>
      </c>
      <c r="F27" s="379">
        <v>252125.08</v>
      </c>
      <c r="G27" s="379">
        <v>0</v>
      </c>
      <c r="H27" s="379">
        <v>103593.06289999999</v>
      </c>
      <c r="I27" s="379">
        <v>9554.804900000001</v>
      </c>
      <c r="J27" s="379">
        <v>16448.066000000003</v>
      </c>
      <c r="K27" s="379">
        <v>77590.191999999995</v>
      </c>
      <c r="L27" s="379">
        <v>0</v>
      </c>
    </row>
    <row r="28" spans="1:12">
      <c r="A28" s="366">
        <v>22</v>
      </c>
      <c r="B28" s="379" t="s">
        <v>512</v>
      </c>
      <c r="C28" s="379">
        <v>1977967.0421000002</v>
      </c>
      <c r="D28" s="379">
        <v>1498401.568</v>
      </c>
      <c r="E28" s="379">
        <v>453.85</v>
      </c>
      <c r="F28" s="379">
        <v>479111.62410000002</v>
      </c>
      <c r="G28" s="379">
        <v>0</v>
      </c>
      <c r="H28" s="379">
        <v>17983.263599999998</v>
      </c>
      <c r="I28" s="379">
        <v>7447.3149000000003</v>
      </c>
      <c r="J28" s="379">
        <v>81.387900000000002</v>
      </c>
      <c r="K28" s="379">
        <v>10454.560799999999</v>
      </c>
      <c r="L28" s="379">
        <v>0</v>
      </c>
    </row>
    <row r="29" spans="1:12">
      <c r="A29" s="366">
        <v>23</v>
      </c>
      <c r="B29" s="379" t="s">
        <v>513</v>
      </c>
      <c r="C29" s="379">
        <v>249398059.84129852</v>
      </c>
      <c r="D29" s="379">
        <v>229464587.65839851</v>
      </c>
      <c r="E29" s="379">
        <v>8107732.8330000015</v>
      </c>
      <c r="F29" s="379">
        <v>11825739.349900007</v>
      </c>
      <c r="G29" s="379">
        <v>0</v>
      </c>
      <c r="H29" s="379">
        <v>6509684.7142999955</v>
      </c>
      <c r="I29" s="379">
        <v>1259468.8834999977</v>
      </c>
      <c r="J29" s="379">
        <v>848411.87299999932</v>
      </c>
      <c r="K29" s="379">
        <v>4401803.957799999</v>
      </c>
      <c r="L29" s="379">
        <v>0</v>
      </c>
    </row>
    <row r="30" spans="1:12">
      <c r="A30" s="366">
        <v>24</v>
      </c>
      <c r="B30" s="379" t="s">
        <v>514</v>
      </c>
      <c r="C30" s="379">
        <v>162890564.49449959</v>
      </c>
      <c r="D30" s="379">
        <v>144442634.01089957</v>
      </c>
      <c r="E30" s="379">
        <v>7456590.6343999989</v>
      </c>
      <c r="F30" s="379">
        <v>10991339.849200001</v>
      </c>
      <c r="G30" s="379">
        <v>0</v>
      </c>
      <c r="H30" s="379">
        <v>5455721.3386999983</v>
      </c>
      <c r="I30" s="379">
        <v>1067184.9941999982</v>
      </c>
      <c r="J30" s="379">
        <v>784161.02129999991</v>
      </c>
      <c r="K30" s="379">
        <v>3604375.3232000005</v>
      </c>
      <c r="L30" s="379">
        <v>0</v>
      </c>
    </row>
    <row r="31" spans="1:12">
      <c r="A31" s="366">
        <v>25</v>
      </c>
      <c r="B31" s="379" t="s">
        <v>515</v>
      </c>
      <c r="C31" s="379">
        <v>83172883.417299986</v>
      </c>
      <c r="D31" s="379">
        <v>79288988.362299994</v>
      </c>
      <c r="E31" s="379">
        <v>867162.26280000003</v>
      </c>
      <c r="F31" s="379">
        <v>3016732.7921999996</v>
      </c>
      <c r="G31" s="379">
        <v>0</v>
      </c>
      <c r="H31" s="379">
        <v>1910694.9423999994</v>
      </c>
      <c r="I31" s="379">
        <v>332734.85859999957</v>
      </c>
      <c r="J31" s="379">
        <v>132184.9633</v>
      </c>
      <c r="K31" s="379">
        <v>1445775.1204999997</v>
      </c>
      <c r="L31" s="379">
        <v>0</v>
      </c>
    </row>
    <row r="32" spans="1:12">
      <c r="A32" s="366">
        <v>26</v>
      </c>
      <c r="B32" s="379" t="s">
        <v>571</v>
      </c>
      <c r="C32" s="379">
        <v>45829292.9359999</v>
      </c>
      <c r="D32" s="379">
        <v>39559846.214699902</v>
      </c>
      <c r="E32" s="379">
        <v>1279826.6959000002</v>
      </c>
      <c r="F32" s="379">
        <v>4989620.0253999988</v>
      </c>
      <c r="G32" s="379">
        <v>0</v>
      </c>
      <c r="H32" s="379">
        <v>3965266.8588</v>
      </c>
      <c r="I32" s="379">
        <v>368733.11030000006</v>
      </c>
      <c r="J32" s="379">
        <v>242807.92119999998</v>
      </c>
      <c r="K32" s="379">
        <v>3353725.8273</v>
      </c>
      <c r="L32" s="379">
        <v>0</v>
      </c>
    </row>
    <row r="33" spans="1:12">
      <c r="A33" s="366">
        <v>27</v>
      </c>
      <c r="B33" s="429" t="s">
        <v>66</v>
      </c>
      <c r="C33" s="379">
        <v>1679972985.4000971</v>
      </c>
      <c r="D33" s="379">
        <v>1528706221.4980977</v>
      </c>
      <c r="E33" s="379">
        <v>74950875.190599993</v>
      </c>
      <c r="F33" s="379">
        <v>76315888.711399987</v>
      </c>
      <c r="G33" s="379">
        <v>0</v>
      </c>
      <c r="H33" s="379">
        <v>35025414.511299998</v>
      </c>
      <c r="I33" s="379">
        <v>7487928.4281999944</v>
      </c>
      <c r="J33" s="379">
        <v>4545429.9472999992</v>
      </c>
      <c r="K33" s="379">
        <v>22992056.1358</v>
      </c>
      <c r="L33" s="379">
        <v>0</v>
      </c>
    </row>
    <row r="35" spans="1:12">
      <c r="B35" s="428"/>
      <c r="C35" s="428"/>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288" bestFit="1" customWidth="1"/>
    <col min="2" max="2" width="165.109375" style="288" customWidth="1"/>
    <col min="3" max="11" width="28.33203125" style="288" customWidth="1"/>
    <col min="12" max="16384" width="8.6640625" style="288"/>
  </cols>
  <sheetData>
    <row r="1" spans="1:11" s="281" customFormat="1" ht="13.8">
      <c r="A1" s="280" t="s">
        <v>97</v>
      </c>
      <c r="B1" s="219" t="str">
        <f>Info!C2</f>
        <v>სს ტერაბანკი</v>
      </c>
      <c r="C1" s="376"/>
      <c r="D1" s="376"/>
      <c r="E1" s="376"/>
      <c r="F1" s="376"/>
      <c r="G1" s="376"/>
      <c r="H1" s="376"/>
      <c r="I1" s="376"/>
      <c r="J1" s="376"/>
      <c r="K1" s="376"/>
    </row>
    <row r="2" spans="1:11" s="281" customFormat="1">
      <c r="A2" s="280" t="s">
        <v>98</v>
      </c>
      <c r="B2" s="283">
        <f>'1. key ratios'!B2</f>
        <v>46022</v>
      </c>
      <c r="C2" s="376"/>
      <c r="D2" s="376"/>
      <c r="E2" s="376"/>
      <c r="F2" s="376"/>
      <c r="G2" s="376"/>
      <c r="H2" s="376"/>
      <c r="I2" s="376"/>
      <c r="J2" s="376"/>
      <c r="K2" s="376"/>
    </row>
    <row r="3" spans="1:11" s="281" customFormat="1">
      <c r="A3" s="282" t="s">
        <v>572</v>
      </c>
      <c r="B3" s="376"/>
      <c r="C3" s="376"/>
      <c r="D3" s="376"/>
      <c r="E3" s="376"/>
      <c r="F3" s="376"/>
      <c r="G3" s="376"/>
      <c r="H3" s="376"/>
      <c r="I3" s="376"/>
      <c r="J3" s="376"/>
      <c r="K3" s="376"/>
    </row>
    <row r="4" spans="1:11">
      <c r="A4" s="434"/>
      <c r="B4" s="434"/>
      <c r="C4" s="433" t="s">
        <v>476</v>
      </c>
      <c r="D4" s="433" t="s">
        <v>477</v>
      </c>
      <c r="E4" s="433" t="s">
        <v>478</v>
      </c>
      <c r="F4" s="433" t="s">
        <v>479</v>
      </c>
      <c r="G4" s="433" t="s">
        <v>480</v>
      </c>
      <c r="H4" s="433" t="s">
        <v>481</v>
      </c>
      <c r="I4" s="433" t="s">
        <v>482</v>
      </c>
      <c r="J4" s="433" t="s">
        <v>483</v>
      </c>
      <c r="K4" s="433" t="s">
        <v>484</v>
      </c>
    </row>
    <row r="5" spans="1:11" ht="104.1" customHeight="1">
      <c r="A5" s="751" t="s">
        <v>879</v>
      </c>
      <c r="B5" s="752"/>
      <c r="C5" s="432" t="s">
        <v>573</v>
      </c>
      <c r="D5" s="432" t="s">
        <v>566</v>
      </c>
      <c r="E5" s="432" t="s">
        <v>567</v>
      </c>
      <c r="F5" s="432" t="s">
        <v>878</v>
      </c>
      <c r="G5" s="432" t="s">
        <v>574</v>
      </c>
      <c r="H5" s="432" t="s">
        <v>575</v>
      </c>
      <c r="I5" s="432" t="s">
        <v>576</v>
      </c>
      <c r="J5" s="432" t="s">
        <v>577</v>
      </c>
      <c r="K5" s="432" t="s">
        <v>578</v>
      </c>
    </row>
    <row r="6" spans="1:11">
      <c r="A6" s="366">
        <v>1</v>
      </c>
      <c r="B6" s="366" t="s">
        <v>579</v>
      </c>
      <c r="C6" s="366">
        <v>32673640.249999996</v>
      </c>
      <c r="D6" s="366">
        <v>98239032.27000007</v>
      </c>
      <c r="E6" s="366">
        <v>0</v>
      </c>
      <c r="F6" s="366">
        <v>20358210.759999998</v>
      </c>
      <c r="G6" s="366">
        <v>1300517959.3800046</v>
      </c>
      <c r="H6" s="366">
        <v>0</v>
      </c>
      <c r="I6" s="366">
        <v>107494384.79999986</v>
      </c>
      <c r="J6" s="366">
        <v>16124894.440000011</v>
      </c>
      <c r="K6" s="366">
        <v>104564863.50012422</v>
      </c>
    </row>
    <row r="7" spans="1:11">
      <c r="A7" s="366">
        <v>2</v>
      </c>
      <c r="B7" s="366" t="s">
        <v>580</v>
      </c>
      <c r="C7" s="366">
        <v>0</v>
      </c>
      <c r="D7" s="366">
        <v>0</v>
      </c>
      <c r="E7" s="366">
        <v>0</v>
      </c>
      <c r="F7" s="366">
        <v>0</v>
      </c>
      <c r="G7" s="366">
        <v>0</v>
      </c>
      <c r="H7" s="366">
        <v>0</v>
      </c>
      <c r="I7" s="366">
        <v>0</v>
      </c>
      <c r="J7" s="366">
        <v>0</v>
      </c>
      <c r="K7" s="366">
        <v>26039573.84</v>
      </c>
    </row>
    <row r="8" spans="1:11">
      <c r="A8" s="366">
        <v>3</v>
      </c>
      <c r="B8" s="366" t="s">
        <v>544</v>
      </c>
      <c r="C8" s="366">
        <v>11087925.223700004</v>
      </c>
      <c r="D8" s="366">
        <v>0</v>
      </c>
      <c r="E8" s="366">
        <v>0</v>
      </c>
      <c r="F8" s="366">
        <v>0</v>
      </c>
      <c r="G8" s="366">
        <v>32175637.590500005</v>
      </c>
      <c r="H8" s="366">
        <v>0</v>
      </c>
      <c r="I8" s="366">
        <v>3255992.6377999997</v>
      </c>
      <c r="J8" s="366">
        <v>2632852.2676999993</v>
      </c>
      <c r="K8" s="366">
        <v>208060.50170000643</v>
      </c>
    </row>
    <row r="9" spans="1:11">
      <c r="A9" s="366">
        <v>4</v>
      </c>
      <c r="B9" s="385" t="s">
        <v>877</v>
      </c>
      <c r="C9" s="366">
        <v>171505.02000000002</v>
      </c>
      <c r="D9" s="366">
        <v>7802570.2699999996</v>
      </c>
      <c r="E9" s="366">
        <v>0</v>
      </c>
      <c r="F9" s="366">
        <v>0</v>
      </c>
      <c r="G9" s="366">
        <v>52678357.480000027</v>
      </c>
      <c r="H9" s="366">
        <v>0</v>
      </c>
      <c r="I9" s="366">
        <v>9101738.5399999954</v>
      </c>
      <c r="J9" s="366">
        <v>1405519.7700000003</v>
      </c>
      <c r="K9" s="366">
        <v>5156197.6314000934</v>
      </c>
    </row>
    <row r="10" spans="1:11">
      <c r="A10" s="366">
        <v>5</v>
      </c>
      <c r="B10" s="385" t="s">
        <v>876</v>
      </c>
      <c r="C10" s="366">
        <v>0</v>
      </c>
      <c r="D10" s="366">
        <v>0</v>
      </c>
      <c r="E10" s="366">
        <v>0</v>
      </c>
      <c r="F10" s="366">
        <v>0</v>
      </c>
      <c r="G10" s="366">
        <v>0</v>
      </c>
      <c r="H10" s="366">
        <v>0</v>
      </c>
      <c r="I10" s="366">
        <v>0</v>
      </c>
      <c r="J10" s="366">
        <v>0</v>
      </c>
      <c r="K10" s="366">
        <v>0</v>
      </c>
    </row>
    <row r="11" spans="1:11">
      <c r="A11" s="366">
        <v>6</v>
      </c>
      <c r="B11" s="385" t="s">
        <v>875</v>
      </c>
      <c r="C11" s="366">
        <v>0</v>
      </c>
      <c r="D11" s="366">
        <v>0</v>
      </c>
      <c r="E11" s="366">
        <v>0</v>
      </c>
      <c r="F11" s="366">
        <v>0</v>
      </c>
      <c r="G11" s="366">
        <v>400771.53</v>
      </c>
      <c r="H11" s="366">
        <v>0</v>
      </c>
      <c r="I11" s="366">
        <v>0</v>
      </c>
      <c r="J11" s="366">
        <v>0</v>
      </c>
      <c r="K11" s="366">
        <v>0</v>
      </c>
    </row>
    <row r="13" spans="1:11" ht="13.8">
      <c r="B13" s="430"/>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35" bestFit="1" customWidth="1"/>
    <col min="2" max="2" width="71.6640625" style="435" customWidth="1"/>
    <col min="3" max="3" width="10.5546875" style="435" bestFit="1" customWidth="1"/>
    <col min="4" max="5" width="15.109375" style="435" bestFit="1" customWidth="1"/>
    <col min="6" max="6" width="20" style="435" bestFit="1" customWidth="1"/>
    <col min="7" max="7" width="37.5546875" style="435" bestFit="1" customWidth="1"/>
    <col min="8" max="8" width="10.5546875" style="435" bestFit="1" customWidth="1"/>
    <col min="9" max="10" width="15.109375" style="435" bestFit="1" customWidth="1"/>
    <col min="11" max="11" width="20" style="435" bestFit="1" customWidth="1"/>
    <col min="12" max="12" width="37.5546875" style="435" bestFit="1" customWidth="1"/>
    <col min="13" max="13" width="10.5546875" style="435" bestFit="1" customWidth="1"/>
    <col min="14" max="15" width="15.109375" style="435" bestFit="1" customWidth="1"/>
    <col min="16" max="16" width="20" style="435" bestFit="1" customWidth="1"/>
    <col min="17" max="17" width="37.5546875" style="435" bestFit="1" customWidth="1"/>
    <col min="18" max="18" width="18" style="435" bestFit="1" customWidth="1"/>
    <col min="19" max="19" width="48" style="435" bestFit="1" customWidth="1"/>
    <col min="20" max="20" width="45.88671875" style="435" bestFit="1" customWidth="1"/>
    <col min="21" max="21" width="48" style="435" bestFit="1" customWidth="1"/>
    <col min="22" max="22" width="44.44140625" style="435" bestFit="1" customWidth="1"/>
    <col min="23" max="16384" width="8.6640625" style="435"/>
  </cols>
  <sheetData>
    <row r="1" spans="1:22">
      <c r="A1" s="280" t="s">
        <v>97</v>
      </c>
      <c r="B1" s="219" t="str">
        <f>Info!C2</f>
        <v>სს ტერაბანკი</v>
      </c>
    </row>
    <row r="2" spans="1:22">
      <c r="A2" s="280" t="s">
        <v>98</v>
      </c>
      <c r="B2" s="283">
        <f>'1. key ratios'!B2</f>
        <v>46022</v>
      </c>
    </row>
    <row r="3" spans="1:22">
      <c r="A3" s="282" t="s">
        <v>662</v>
      </c>
      <c r="B3" s="376"/>
    </row>
    <row r="4" spans="1:22">
      <c r="A4" s="282"/>
      <c r="B4" s="376"/>
    </row>
    <row r="5" spans="1:22" ht="24" customHeight="1">
      <c r="A5" s="753" t="s">
        <v>689</v>
      </c>
      <c r="B5" s="753"/>
      <c r="C5" s="755" t="s">
        <v>881</v>
      </c>
      <c r="D5" s="755"/>
      <c r="E5" s="755"/>
      <c r="F5" s="755"/>
      <c r="G5" s="755"/>
      <c r="H5" s="755" t="s">
        <v>570</v>
      </c>
      <c r="I5" s="755"/>
      <c r="J5" s="755"/>
      <c r="K5" s="755"/>
      <c r="L5" s="755"/>
      <c r="M5" s="755" t="s">
        <v>880</v>
      </c>
      <c r="N5" s="755"/>
      <c r="O5" s="755"/>
      <c r="P5" s="755"/>
      <c r="Q5" s="755"/>
      <c r="R5" s="754" t="s">
        <v>688</v>
      </c>
      <c r="S5" s="754" t="s">
        <v>692</v>
      </c>
      <c r="T5" s="754" t="s">
        <v>691</v>
      </c>
      <c r="U5" s="754" t="s">
        <v>923</v>
      </c>
      <c r="V5" s="754" t="s">
        <v>924</v>
      </c>
    </row>
    <row r="6" spans="1:22" ht="36" customHeight="1">
      <c r="A6" s="753"/>
      <c r="B6" s="753"/>
      <c r="C6" s="444"/>
      <c r="D6" s="374" t="s">
        <v>865</v>
      </c>
      <c r="E6" s="374" t="s">
        <v>864</v>
      </c>
      <c r="F6" s="374" t="s">
        <v>863</v>
      </c>
      <c r="G6" s="374" t="s">
        <v>862</v>
      </c>
      <c r="H6" s="444"/>
      <c r="I6" s="374" t="s">
        <v>865</v>
      </c>
      <c r="J6" s="374" t="s">
        <v>864</v>
      </c>
      <c r="K6" s="374" t="s">
        <v>863</v>
      </c>
      <c r="L6" s="374" t="s">
        <v>862</v>
      </c>
      <c r="M6" s="444"/>
      <c r="N6" s="374" t="s">
        <v>865</v>
      </c>
      <c r="O6" s="374" t="s">
        <v>864</v>
      </c>
      <c r="P6" s="374" t="s">
        <v>863</v>
      </c>
      <c r="Q6" s="374" t="s">
        <v>862</v>
      </c>
      <c r="R6" s="754"/>
      <c r="S6" s="754"/>
      <c r="T6" s="754"/>
      <c r="U6" s="754"/>
      <c r="V6" s="754"/>
    </row>
    <row r="7" spans="1:22">
      <c r="A7" s="439">
        <v>1</v>
      </c>
      <c r="B7" s="443" t="s">
        <v>663</v>
      </c>
      <c r="C7" s="431">
        <v>2796055.4502999997</v>
      </c>
      <c r="D7" s="431">
        <v>1437675.0995999998</v>
      </c>
      <c r="E7" s="431">
        <v>307722.20539999998</v>
      </c>
      <c r="F7" s="431">
        <v>1050658.1453</v>
      </c>
      <c r="G7" s="431">
        <v>0</v>
      </c>
      <c r="H7" s="431">
        <v>2831947.1029000003</v>
      </c>
      <c r="I7" s="431">
        <v>1438993.6152999999</v>
      </c>
      <c r="J7" s="431">
        <v>309101.7438</v>
      </c>
      <c r="K7" s="431">
        <v>1083851.7438000001</v>
      </c>
      <c r="L7" s="431">
        <v>0</v>
      </c>
      <c r="M7" s="431">
        <v>381312.53199393</v>
      </c>
      <c r="N7" s="431">
        <v>39036.599850490005</v>
      </c>
      <c r="O7" s="431">
        <v>114151.70910856999</v>
      </c>
      <c r="P7" s="431">
        <v>228124.22303487</v>
      </c>
      <c r="Q7" s="431">
        <v>0</v>
      </c>
      <c r="R7" s="431">
        <v>20</v>
      </c>
      <c r="S7" s="502">
        <v>0.155</v>
      </c>
      <c r="T7" s="502">
        <v>0.17652399999999999</v>
      </c>
      <c r="U7" s="431">
        <v>0.14161609999999999</v>
      </c>
      <c r="V7" s="509">
        <v>41.085900000000002</v>
      </c>
    </row>
    <row r="8" spans="1:22">
      <c r="A8" s="439">
        <v>2</v>
      </c>
      <c r="B8" s="442" t="s">
        <v>664</v>
      </c>
      <c r="C8" s="431">
        <v>154750062.0122</v>
      </c>
      <c r="D8" s="431">
        <v>145497468.3229</v>
      </c>
      <c r="E8" s="431">
        <v>2132480.9369999999</v>
      </c>
      <c r="F8" s="431">
        <v>7120112.7523000007</v>
      </c>
      <c r="G8" s="431">
        <v>0</v>
      </c>
      <c r="H8" s="431">
        <v>157189458.05409995</v>
      </c>
      <c r="I8" s="431">
        <v>146308439.70569995</v>
      </c>
      <c r="J8" s="431">
        <v>2200963.1175000002</v>
      </c>
      <c r="K8" s="431">
        <v>8680055.2309000008</v>
      </c>
      <c r="L8" s="431">
        <v>0</v>
      </c>
      <c r="M8" s="431">
        <v>7377354.4808403496</v>
      </c>
      <c r="N8" s="431">
        <v>1288173.9871093198</v>
      </c>
      <c r="O8" s="431">
        <v>430251.32956410001</v>
      </c>
      <c r="P8" s="431">
        <v>5658929.1641669301</v>
      </c>
      <c r="Q8" s="431">
        <v>0</v>
      </c>
      <c r="R8" s="431">
        <v>8594</v>
      </c>
      <c r="S8" s="502">
        <v>0.24232578945992109</v>
      </c>
      <c r="T8" s="502">
        <v>0.28924069949173797</v>
      </c>
      <c r="U8" s="431">
        <v>0.20050767999999999</v>
      </c>
      <c r="V8" s="509">
        <v>48.0413</v>
      </c>
    </row>
    <row r="9" spans="1:22">
      <c r="A9" s="439">
        <v>3</v>
      </c>
      <c r="B9" s="442" t="s">
        <v>665</v>
      </c>
      <c r="C9" s="431">
        <v>0</v>
      </c>
      <c r="D9" s="431">
        <v>0</v>
      </c>
      <c r="E9" s="431">
        <v>0</v>
      </c>
      <c r="F9" s="431">
        <v>0</v>
      </c>
      <c r="G9" s="431">
        <v>0</v>
      </c>
      <c r="H9" s="431">
        <v>0</v>
      </c>
      <c r="I9" s="431">
        <v>0</v>
      </c>
      <c r="J9" s="431">
        <v>0</v>
      </c>
      <c r="K9" s="431">
        <v>0</v>
      </c>
      <c r="L9" s="431">
        <v>0</v>
      </c>
      <c r="M9" s="431">
        <v>0</v>
      </c>
      <c r="N9" s="431">
        <v>0</v>
      </c>
      <c r="O9" s="431">
        <v>0</v>
      </c>
      <c r="P9" s="431">
        <v>0</v>
      </c>
      <c r="Q9" s="431">
        <v>0</v>
      </c>
      <c r="R9" s="431">
        <v>0</v>
      </c>
      <c r="S9" s="502" t="s">
        <v>1029</v>
      </c>
      <c r="T9" s="502" t="s">
        <v>1029</v>
      </c>
      <c r="U9" s="431">
        <v>0</v>
      </c>
      <c r="V9" s="509">
        <v>0</v>
      </c>
    </row>
    <row r="10" spans="1:22">
      <c r="A10" s="439">
        <v>4</v>
      </c>
      <c r="B10" s="442" t="s">
        <v>666</v>
      </c>
      <c r="C10" s="431">
        <v>7942.98</v>
      </c>
      <c r="D10" s="431">
        <v>7942.98</v>
      </c>
      <c r="E10" s="431">
        <v>0</v>
      </c>
      <c r="F10" s="431">
        <v>0</v>
      </c>
      <c r="G10" s="431">
        <v>0</v>
      </c>
      <c r="H10" s="431">
        <v>7942.98</v>
      </c>
      <c r="I10" s="431">
        <v>7942.98</v>
      </c>
      <c r="J10" s="431">
        <v>0</v>
      </c>
      <c r="K10" s="431">
        <v>0</v>
      </c>
      <c r="L10" s="431">
        <v>0</v>
      </c>
      <c r="M10" s="431">
        <v>83.009835839999994</v>
      </c>
      <c r="N10" s="431">
        <v>83.009835839999994</v>
      </c>
      <c r="O10" s="431">
        <v>0</v>
      </c>
      <c r="P10" s="431">
        <v>0</v>
      </c>
      <c r="Q10" s="431">
        <v>0</v>
      </c>
      <c r="R10" s="431">
        <v>8</v>
      </c>
      <c r="S10" s="502">
        <v>0</v>
      </c>
      <c r="T10" s="502">
        <v>0.19715309141401827</v>
      </c>
      <c r="U10" s="431">
        <v>0</v>
      </c>
      <c r="V10" s="509">
        <v>11.4171</v>
      </c>
    </row>
    <row r="11" spans="1:22">
      <c r="A11" s="439">
        <v>5</v>
      </c>
      <c r="B11" s="442" t="s">
        <v>667</v>
      </c>
      <c r="C11" s="431">
        <v>1549938.1931</v>
      </c>
      <c r="D11" s="431">
        <v>1456118.53</v>
      </c>
      <c r="E11" s="431">
        <v>21892.18</v>
      </c>
      <c r="F11" s="431">
        <v>71927.483100000012</v>
      </c>
      <c r="G11" s="431">
        <v>0</v>
      </c>
      <c r="H11" s="431">
        <v>1554963.2031</v>
      </c>
      <c r="I11" s="431">
        <v>1459610.61</v>
      </c>
      <c r="J11" s="431">
        <v>22334.240000000002</v>
      </c>
      <c r="K11" s="431">
        <v>73018.353100000008</v>
      </c>
      <c r="L11" s="431">
        <v>0</v>
      </c>
      <c r="M11" s="431">
        <v>92893.427179310005</v>
      </c>
      <c r="N11" s="431">
        <v>15819.5859953</v>
      </c>
      <c r="O11" s="431">
        <v>4606.1945920400003</v>
      </c>
      <c r="P11" s="431">
        <v>72467.646591970013</v>
      </c>
      <c r="Q11" s="431">
        <v>0</v>
      </c>
      <c r="R11" s="431">
        <v>1592</v>
      </c>
      <c r="S11" s="502">
        <v>0.13796136634382716</v>
      </c>
      <c r="T11" s="502">
        <v>0.14745280595793514</v>
      </c>
      <c r="U11" s="431">
        <v>0.13626589</v>
      </c>
      <c r="V11" s="509">
        <v>23.373200000000001</v>
      </c>
    </row>
    <row r="12" spans="1:22">
      <c r="A12" s="439">
        <v>6</v>
      </c>
      <c r="B12" s="442" t="s">
        <v>668</v>
      </c>
      <c r="C12" s="431">
        <v>1556263.2286</v>
      </c>
      <c r="D12" s="431">
        <v>1449450.4886</v>
      </c>
      <c r="E12" s="431">
        <v>46038.02</v>
      </c>
      <c r="F12" s="431">
        <v>60774.720000000001</v>
      </c>
      <c r="G12" s="431">
        <v>0</v>
      </c>
      <c r="H12" s="431">
        <v>1587782.6333999999</v>
      </c>
      <c r="I12" s="431">
        <v>1469634.1133999999</v>
      </c>
      <c r="J12" s="431">
        <v>47809.55</v>
      </c>
      <c r="K12" s="431">
        <v>70338.97</v>
      </c>
      <c r="L12" s="431">
        <v>0</v>
      </c>
      <c r="M12" s="431">
        <v>103040.80335731001</v>
      </c>
      <c r="N12" s="431">
        <v>30036.422262470001</v>
      </c>
      <c r="O12" s="431">
        <v>11300.409826970001</v>
      </c>
      <c r="P12" s="431">
        <v>61703.971267870002</v>
      </c>
      <c r="Q12" s="431">
        <v>0</v>
      </c>
      <c r="R12" s="431">
        <v>1609</v>
      </c>
      <c r="S12" s="502">
        <v>0.25340089363582202</v>
      </c>
      <c r="T12" s="502">
        <v>0.3177628463798905</v>
      </c>
      <c r="U12" s="431">
        <v>0.26527908</v>
      </c>
      <c r="V12" s="509">
        <v>23.985099999999999</v>
      </c>
    </row>
    <row r="13" spans="1:22">
      <c r="A13" s="439">
        <v>7</v>
      </c>
      <c r="B13" s="442" t="s">
        <v>669</v>
      </c>
      <c r="C13" s="431">
        <v>127617428.42040002</v>
      </c>
      <c r="D13" s="431">
        <v>124199696.73900002</v>
      </c>
      <c r="E13" s="431">
        <v>941146.3811</v>
      </c>
      <c r="F13" s="431">
        <v>2476585.3003000002</v>
      </c>
      <c r="G13" s="431">
        <v>0</v>
      </c>
      <c r="H13" s="431">
        <v>128180595.93620001</v>
      </c>
      <c r="I13" s="431">
        <v>124564213.55420001</v>
      </c>
      <c r="J13" s="431">
        <v>944968.17960000003</v>
      </c>
      <c r="K13" s="431">
        <v>2671414.2023999998</v>
      </c>
      <c r="L13" s="431">
        <v>0</v>
      </c>
      <c r="M13" s="431">
        <v>840511.61650817003</v>
      </c>
      <c r="N13" s="431">
        <v>220973.72411899999</v>
      </c>
      <c r="O13" s="431">
        <v>61174.912768400005</v>
      </c>
      <c r="P13" s="431">
        <v>558362.97962077009</v>
      </c>
      <c r="Q13" s="431">
        <v>0</v>
      </c>
      <c r="R13" s="431">
        <v>1401</v>
      </c>
      <c r="S13" s="502">
        <v>0.12968728695134771</v>
      </c>
      <c r="T13" s="502">
        <v>0.1536477304669655</v>
      </c>
      <c r="U13" s="431">
        <v>0.10943253999999999</v>
      </c>
      <c r="V13" s="509">
        <v>118.89449999999999</v>
      </c>
    </row>
    <row r="14" spans="1:22">
      <c r="A14" s="437">
        <v>7.1</v>
      </c>
      <c r="B14" s="436" t="s">
        <v>670</v>
      </c>
      <c r="C14" s="431">
        <v>95445042.495000005</v>
      </c>
      <c r="D14" s="431">
        <v>92547414.518900007</v>
      </c>
      <c r="E14" s="431">
        <v>621268.48580000002</v>
      </c>
      <c r="F14" s="431">
        <v>2276359.4902999997</v>
      </c>
      <c r="G14" s="431">
        <v>0</v>
      </c>
      <c r="H14" s="431">
        <v>95929528.421700001</v>
      </c>
      <c r="I14" s="431">
        <v>92844113.533900008</v>
      </c>
      <c r="J14" s="431">
        <v>622848.3237999999</v>
      </c>
      <c r="K14" s="431">
        <v>2462566.5640000002</v>
      </c>
      <c r="L14" s="431">
        <v>0</v>
      </c>
      <c r="M14" s="431">
        <v>698341.24111051997</v>
      </c>
      <c r="N14" s="431">
        <v>164966.71407506001</v>
      </c>
      <c r="O14" s="431">
        <v>38493.273876560001</v>
      </c>
      <c r="P14" s="431">
        <v>494881.25315889996</v>
      </c>
      <c r="Q14" s="431">
        <v>0</v>
      </c>
      <c r="R14" s="431">
        <v>959</v>
      </c>
      <c r="S14" s="502">
        <v>0.127319601451611</v>
      </c>
      <c r="T14" s="502">
        <v>0.15190923028691447</v>
      </c>
      <c r="U14" s="431">
        <v>0.10867159999999999</v>
      </c>
      <c r="V14" s="509">
        <v>120.7809</v>
      </c>
    </row>
    <row r="15" spans="1:22" ht="24">
      <c r="A15" s="437">
        <v>7.2</v>
      </c>
      <c r="B15" s="436" t="s">
        <v>671</v>
      </c>
      <c r="C15" s="431">
        <v>19585946.426000003</v>
      </c>
      <c r="D15" s="431">
        <v>19308856.320700001</v>
      </c>
      <c r="E15" s="431">
        <v>277090.1053</v>
      </c>
      <c r="F15" s="431">
        <v>0</v>
      </c>
      <c r="G15" s="431">
        <v>0</v>
      </c>
      <c r="H15" s="431">
        <v>19634444.3706</v>
      </c>
      <c r="I15" s="431">
        <v>19355181.713799998</v>
      </c>
      <c r="J15" s="431">
        <v>279262.6568</v>
      </c>
      <c r="K15" s="431">
        <v>0</v>
      </c>
      <c r="L15" s="431">
        <v>0</v>
      </c>
      <c r="M15" s="431">
        <v>53202.464456970003</v>
      </c>
      <c r="N15" s="431">
        <v>33570.914149730001</v>
      </c>
      <c r="O15" s="431">
        <v>19631.550307240002</v>
      </c>
      <c r="P15" s="431">
        <v>0</v>
      </c>
      <c r="Q15" s="431">
        <v>0</v>
      </c>
      <c r="R15" s="431">
        <v>270</v>
      </c>
      <c r="S15" s="502">
        <v>0.13805677877674749</v>
      </c>
      <c r="T15" s="502">
        <v>0.16205741352781741</v>
      </c>
      <c r="U15" s="431">
        <v>0.11370811</v>
      </c>
      <c r="V15" s="509">
        <v>105.9521</v>
      </c>
    </row>
    <row r="16" spans="1:22">
      <c r="A16" s="437">
        <v>7.3</v>
      </c>
      <c r="B16" s="436" t="s">
        <v>672</v>
      </c>
      <c r="C16" s="431">
        <v>12586439.499399999</v>
      </c>
      <c r="D16" s="431">
        <v>12343425.8994</v>
      </c>
      <c r="E16" s="431">
        <v>42787.79</v>
      </c>
      <c r="F16" s="431">
        <v>200225.81</v>
      </c>
      <c r="G16" s="431">
        <v>0</v>
      </c>
      <c r="H16" s="431">
        <v>12616623.143899998</v>
      </c>
      <c r="I16" s="431">
        <v>12364918.306499999</v>
      </c>
      <c r="J16" s="431">
        <v>42857.199000000001</v>
      </c>
      <c r="K16" s="431">
        <v>208847.6384</v>
      </c>
      <c r="L16" s="431">
        <v>0</v>
      </c>
      <c r="M16" s="431">
        <v>88967.910940679998</v>
      </c>
      <c r="N16" s="431">
        <v>22436.095894209997</v>
      </c>
      <c r="O16" s="431">
        <v>3050.0885846000001</v>
      </c>
      <c r="P16" s="431">
        <v>63481.726461869999</v>
      </c>
      <c r="Q16" s="431">
        <v>0</v>
      </c>
      <c r="R16" s="431">
        <v>172</v>
      </c>
      <c r="S16" s="502">
        <v>0.12448662820773422</v>
      </c>
      <c r="T16" s="502">
        <v>0.14246236176347474</v>
      </c>
      <c r="U16" s="431">
        <v>0.10854959</v>
      </c>
      <c r="V16" s="509">
        <v>125.03879999999999</v>
      </c>
    </row>
    <row r="17" spans="1:22">
      <c r="A17" s="439">
        <v>8</v>
      </c>
      <c r="B17" s="442" t="s">
        <v>673</v>
      </c>
      <c r="C17" s="431">
        <v>0</v>
      </c>
      <c r="D17" s="431">
        <v>0</v>
      </c>
      <c r="E17" s="431">
        <v>0</v>
      </c>
      <c r="F17" s="431">
        <v>0</v>
      </c>
      <c r="G17" s="431">
        <v>0</v>
      </c>
      <c r="H17" s="431">
        <v>0</v>
      </c>
      <c r="I17" s="431">
        <v>0</v>
      </c>
      <c r="J17" s="431">
        <v>0</v>
      </c>
      <c r="K17" s="431">
        <v>0</v>
      </c>
      <c r="L17" s="431">
        <v>0</v>
      </c>
      <c r="M17" s="431">
        <v>0</v>
      </c>
      <c r="N17" s="431">
        <v>0</v>
      </c>
      <c r="O17" s="431">
        <v>0</v>
      </c>
      <c r="P17" s="431">
        <v>0</v>
      </c>
      <c r="Q17" s="431">
        <v>0</v>
      </c>
      <c r="R17" s="431">
        <v>0</v>
      </c>
      <c r="S17" s="502" t="s">
        <v>1029</v>
      </c>
      <c r="T17" s="502" t="s">
        <v>1029</v>
      </c>
      <c r="U17" s="431">
        <v>0</v>
      </c>
      <c r="V17" s="509">
        <v>0</v>
      </c>
    </row>
    <row r="18" spans="1:22">
      <c r="A18" s="441">
        <v>9</v>
      </c>
      <c r="B18" s="440" t="s">
        <v>674</v>
      </c>
      <c r="C18" s="431">
        <v>284908.09999999998</v>
      </c>
      <c r="D18" s="431">
        <v>243855.62</v>
      </c>
      <c r="E18" s="431">
        <v>14398.65</v>
      </c>
      <c r="F18" s="431">
        <v>26653.83</v>
      </c>
      <c r="G18" s="431">
        <v>0</v>
      </c>
      <c r="H18" s="431">
        <v>347800.87</v>
      </c>
      <c r="I18" s="431">
        <v>294570.73</v>
      </c>
      <c r="J18" s="431">
        <v>21412.57</v>
      </c>
      <c r="K18" s="431">
        <v>31817.57</v>
      </c>
      <c r="L18" s="431">
        <v>0</v>
      </c>
      <c r="M18" s="431">
        <v>36912.840068079997</v>
      </c>
      <c r="N18" s="431">
        <v>3184.9800394899999</v>
      </c>
      <c r="O18" s="431">
        <v>10207.84285696</v>
      </c>
      <c r="P18" s="431">
        <v>23520.017171629999</v>
      </c>
      <c r="Q18" s="431">
        <v>0</v>
      </c>
      <c r="R18" s="431">
        <v>20</v>
      </c>
      <c r="S18" s="502" t="s">
        <v>1029</v>
      </c>
      <c r="T18" s="502" t="s">
        <v>1029</v>
      </c>
      <c r="U18" s="431">
        <v>0.11049750999999999</v>
      </c>
      <c r="V18" s="509">
        <v>60.134399999999999</v>
      </c>
    </row>
    <row r="19" spans="1:22">
      <c r="A19" s="439">
        <v>10</v>
      </c>
      <c r="B19" s="438" t="s">
        <v>690</v>
      </c>
      <c r="C19" s="431">
        <v>288562598.38459998</v>
      </c>
      <c r="D19" s="499">
        <v>274292207.78009999</v>
      </c>
      <c r="E19" s="499">
        <v>3463678.3734999998</v>
      </c>
      <c r="F19" s="499">
        <v>10806712.231000001</v>
      </c>
      <c r="G19" s="499">
        <v>0</v>
      </c>
      <c r="H19" s="499">
        <v>291700490.77969992</v>
      </c>
      <c r="I19" s="499">
        <v>275543405.30860001</v>
      </c>
      <c r="J19" s="499">
        <v>3546589.4008999998</v>
      </c>
      <c r="K19" s="499">
        <v>12610496.0702</v>
      </c>
      <c r="L19" s="499">
        <v>0</v>
      </c>
      <c r="M19" s="499">
        <v>8832108.7097829897</v>
      </c>
      <c r="N19" s="499">
        <v>1597308.3092119095</v>
      </c>
      <c r="O19" s="499">
        <v>631692.39871704008</v>
      </c>
      <c r="P19" s="499">
        <v>6603108.0018540388</v>
      </c>
      <c r="Q19" s="499">
        <v>0</v>
      </c>
      <c r="R19" s="499">
        <v>13244</v>
      </c>
      <c r="S19" s="503">
        <v>0.20781925205923968</v>
      </c>
      <c r="T19" s="503">
        <v>0.24570417714055395</v>
      </c>
      <c r="U19" s="503">
        <v>0.15956874314528258</v>
      </c>
      <c r="V19" s="510">
        <v>78.753100000000003</v>
      </c>
    </row>
    <row r="20" spans="1:22" ht="24">
      <c r="A20" s="437">
        <v>10.1</v>
      </c>
      <c r="B20" s="436" t="s">
        <v>693</v>
      </c>
      <c r="C20" s="431">
        <v>0</v>
      </c>
      <c r="D20" s="431">
        <v>0</v>
      </c>
      <c r="E20" s="431">
        <v>0</v>
      </c>
      <c r="F20" s="431">
        <v>0</v>
      </c>
      <c r="G20" s="431">
        <v>0</v>
      </c>
      <c r="H20" s="431">
        <v>0</v>
      </c>
      <c r="I20" s="431">
        <v>0</v>
      </c>
      <c r="J20" s="431">
        <v>0</v>
      </c>
      <c r="K20" s="431">
        <v>0</v>
      </c>
      <c r="L20" s="431">
        <v>0</v>
      </c>
      <c r="M20" s="431">
        <v>0</v>
      </c>
      <c r="N20" s="431">
        <v>0</v>
      </c>
      <c r="O20" s="431">
        <v>0</v>
      </c>
      <c r="P20" s="431">
        <v>0</v>
      </c>
      <c r="Q20" s="431">
        <v>0</v>
      </c>
      <c r="R20" s="431">
        <v>0</v>
      </c>
      <c r="S20" s="431">
        <v>0</v>
      </c>
      <c r="T20" s="431">
        <v>0</v>
      </c>
      <c r="U20" s="431">
        <v>0</v>
      </c>
      <c r="V20" s="431">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F237"/>
  <sheetViews>
    <sheetView zoomScale="80" zoomScaleNormal="80" workbookViewId="0">
      <selection sqref="A1:C1"/>
    </sheetView>
  </sheetViews>
  <sheetFormatPr defaultColWidth="43.5546875" defaultRowHeight="12"/>
  <cols>
    <col min="1" max="1" width="8" style="127" customWidth="1"/>
    <col min="2" max="2" width="66.33203125" style="128" customWidth="1"/>
    <col min="3" max="3" width="131.44140625" style="129" customWidth="1"/>
    <col min="4" max="5" width="10.33203125" style="122" customWidth="1"/>
    <col min="6" max="6" width="67.6640625" style="122" customWidth="1"/>
    <col min="7" max="16384" width="43.5546875" style="122"/>
  </cols>
  <sheetData>
    <row r="1" spans="1:3" ht="13.2" thickTop="1" thickBot="1">
      <c r="A1" s="806" t="s">
        <v>176</v>
      </c>
      <c r="B1" s="807"/>
      <c r="C1" s="808"/>
    </row>
    <row r="2" spans="1:3" ht="26.25" customHeight="1">
      <c r="A2" s="451"/>
      <c r="B2" s="770" t="s">
        <v>177</v>
      </c>
      <c r="C2" s="770"/>
    </row>
    <row r="3" spans="1:3" s="126" customFormat="1" ht="11.25" customHeight="1">
      <c r="A3" s="560"/>
      <c r="B3" s="770" t="s">
        <v>251</v>
      </c>
      <c r="C3" s="770"/>
    </row>
    <row r="4" spans="1:3" ht="12" customHeight="1" thickBot="1">
      <c r="A4" s="794" t="s">
        <v>255</v>
      </c>
      <c r="B4" s="795"/>
      <c r="C4" s="796"/>
    </row>
    <row r="5" spans="1:3" ht="12.6" thickTop="1">
      <c r="A5" s="123"/>
      <c r="B5" s="792" t="s">
        <v>178</v>
      </c>
      <c r="C5" s="793"/>
    </row>
    <row r="6" spans="1:3">
      <c r="A6" s="451"/>
      <c r="B6" s="765" t="s">
        <v>252</v>
      </c>
      <c r="C6" s="766"/>
    </row>
    <row r="7" spans="1:3">
      <c r="A7" s="451"/>
      <c r="B7" s="765" t="s">
        <v>179</v>
      </c>
      <c r="C7" s="766"/>
    </row>
    <row r="8" spans="1:3">
      <c r="A8" s="451"/>
      <c r="B8" s="765" t="s">
        <v>253</v>
      </c>
      <c r="C8" s="766"/>
    </row>
    <row r="9" spans="1:3">
      <c r="A9" s="451"/>
      <c r="B9" s="811" t="s">
        <v>254</v>
      </c>
      <c r="C9" s="812"/>
    </row>
    <row r="10" spans="1:3">
      <c r="A10" s="451"/>
      <c r="B10" s="797" t="s">
        <v>180</v>
      </c>
      <c r="C10" s="798" t="s">
        <v>180</v>
      </c>
    </row>
    <row r="11" spans="1:3">
      <c r="A11" s="451"/>
      <c r="B11" s="797" t="s">
        <v>181</v>
      </c>
      <c r="C11" s="798" t="s">
        <v>181</v>
      </c>
    </row>
    <row r="12" spans="1:3">
      <c r="A12" s="451"/>
      <c r="B12" s="797" t="s">
        <v>182</v>
      </c>
      <c r="C12" s="798" t="s">
        <v>182</v>
      </c>
    </row>
    <row r="13" spans="1:3">
      <c r="A13" s="451"/>
      <c r="B13" s="797" t="s">
        <v>183</v>
      </c>
      <c r="C13" s="798" t="s">
        <v>183</v>
      </c>
    </row>
    <row r="14" spans="1:3">
      <c r="A14" s="451"/>
      <c r="B14" s="797" t="s">
        <v>184</v>
      </c>
      <c r="C14" s="798" t="s">
        <v>184</v>
      </c>
    </row>
    <row r="15" spans="1:3" ht="21.75" customHeight="1">
      <c r="A15" s="451"/>
      <c r="B15" s="797" t="s">
        <v>185</v>
      </c>
      <c r="C15" s="798" t="s">
        <v>185</v>
      </c>
    </row>
    <row r="16" spans="1:3">
      <c r="A16" s="451"/>
      <c r="B16" s="797" t="s">
        <v>186</v>
      </c>
      <c r="C16" s="798" t="s">
        <v>187</v>
      </c>
    </row>
    <row r="17" spans="1:6">
      <c r="A17" s="451"/>
      <c r="B17" s="797" t="s">
        <v>188</v>
      </c>
      <c r="C17" s="798" t="s">
        <v>189</v>
      </c>
    </row>
    <row r="18" spans="1:6">
      <c r="A18" s="451"/>
      <c r="B18" s="797" t="s">
        <v>190</v>
      </c>
      <c r="C18" s="798" t="s">
        <v>191</v>
      </c>
    </row>
    <row r="19" spans="1:6">
      <c r="A19" s="561"/>
      <c r="B19" s="809" t="s">
        <v>192</v>
      </c>
      <c r="C19" s="810" t="s">
        <v>192</v>
      </c>
    </row>
    <row r="20" spans="1:6">
      <c r="A20" s="561"/>
      <c r="B20" s="809" t="s">
        <v>926</v>
      </c>
      <c r="C20" s="810" t="s">
        <v>193</v>
      </c>
    </row>
    <row r="21" spans="1:6">
      <c r="A21" s="451"/>
      <c r="B21" s="809" t="s">
        <v>971</v>
      </c>
      <c r="C21" s="810" t="s">
        <v>194</v>
      </c>
    </row>
    <row r="22" spans="1:6" ht="23.25" customHeight="1">
      <c r="A22" s="451"/>
      <c r="B22" s="797" t="s">
        <v>195</v>
      </c>
      <c r="C22" s="798" t="s">
        <v>196</v>
      </c>
      <c r="F22" s="485"/>
    </row>
    <row r="23" spans="1:6">
      <c r="A23" s="451"/>
      <c r="B23" s="797" t="s">
        <v>197</v>
      </c>
      <c r="C23" s="798" t="s">
        <v>197</v>
      </c>
    </row>
    <row r="24" spans="1:6">
      <c r="A24" s="451"/>
      <c r="B24" s="797" t="s">
        <v>198</v>
      </c>
      <c r="C24" s="798" t="s">
        <v>199</v>
      </c>
    </row>
    <row r="25" spans="1:6" ht="12.6" thickBot="1">
      <c r="A25" s="124"/>
      <c r="B25" s="800" t="s">
        <v>200</v>
      </c>
      <c r="C25" s="801"/>
    </row>
    <row r="26" spans="1:6" ht="13.2" thickTop="1" thickBot="1">
      <c r="A26" s="794" t="s">
        <v>817</v>
      </c>
      <c r="B26" s="795"/>
      <c r="C26" s="796"/>
    </row>
    <row r="27" spans="1:6" ht="13.2" thickTop="1" thickBot="1">
      <c r="A27" s="125"/>
      <c r="B27" s="802" t="s">
        <v>818</v>
      </c>
      <c r="C27" s="803"/>
    </row>
    <row r="28" spans="1:6" ht="13.2" thickTop="1" thickBot="1">
      <c r="A28" s="794" t="s">
        <v>256</v>
      </c>
      <c r="B28" s="795"/>
      <c r="C28" s="796"/>
    </row>
    <row r="29" spans="1:6" ht="12.6" thickTop="1">
      <c r="A29" s="123"/>
      <c r="B29" s="804" t="s">
        <v>821</v>
      </c>
      <c r="C29" s="805" t="s">
        <v>201</v>
      </c>
    </row>
    <row r="30" spans="1:6">
      <c r="A30" s="451"/>
      <c r="B30" s="771" t="s">
        <v>205</v>
      </c>
      <c r="C30" s="772" t="s">
        <v>202</v>
      </c>
    </row>
    <row r="31" spans="1:6">
      <c r="A31" s="451"/>
      <c r="B31" s="771" t="s">
        <v>819</v>
      </c>
      <c r="C31" s="772" t="s">
        <v>203</v>
      </c>
    </row>
    <row r="32" spans="1:6">
      <c r="A32" s="451"/>
      <c r="B32" s="771" t="s">
        <v>820</v>
      </c>
      <c r="C32" s="772" t="s">
        <v>204</v>
      </c>
    </row>
    <row r="33" spans="1:3">
      <c r="A33" s="451"/>
      <c r="B33" s="771" t="s">
        <v>208</v>
      </c>
      <c r="C33" s="772" t="s">
        <v>209</v>
      </c>
    </row>
    <row r="34" spans="1:3">
      <c r="A34" s="451"/>
      <c r="B34" s="771" t="s">
        <v>822</v>
      </c>
      <c r="C34" s="772" t="s">
        <v>206</v>
      </c>
    </row>
    <row r="35" spans="1:3">
      <c r="A35" s="451"/>
      <c r="B35" s="771" t="s">
        <v>823</v>
      </c>
      <c r="C35" s="772" t="s">
        <v>207</v>
      </c>
    </row>
    <row r="36" spans="1:3">
      <c r="A36" s="451"/>
      <c r="B36" s="765" t="s">
        <v>824</v>
      </c>
      <c r="C36" s="799"/>
    </row>
    <row r="37" spans="1:3" ht="24.75" customHeight="1">
      <c r="A37" s="451"/>
      <c r="B37" s="771" t="s">
        <v>825</v>
      </c>
      <c r="C37" s="772" t="s">
        <v>210</v>
      </c>
    </row>
    <row r="38" spans="1:3" ht="23.25" customHeight="1">
      <c r="A38" s="451"/>
      <c r="B38" s="771" t="s">
        <v>826</v>
      </c>
      <c r="C38" s="772" t="s">
        <v>211</v>
      </c>
    </row>
    <row r="39" spans="1:3" ht="23.25" customHeight="1">
      <c r="A39" s="451"/>
      <c r="B39" s="765" t="s">
        <v>827</v>
      </c>
      <c r="C39" s="766"/>
    </row>
    <row r="40" spans="1:3" ht="12" customHeight="1">
      <c r="A40" s="451"/>
      <c r="B40" s="771" t="s">
        <v>828</v>
      </c>
      <c r="C40" s="772"/>
    </row>
    <row r="41" spans="1:3" ht="12.6" thickBot="1">
      <c r="A41" s="794" t="s">
        <v>257</v>
      </c>
      <c r="B41" s="795"/>
      <c r="C41" s="796"/>
    </row>
    <row r="42" spans="1:3" ht="12.6" thickTop="1">
      <c r="A42" s="123"/>
      <c r="B42" s="792" t="s">
        <v>287</v>
      </c>
      <c r="C42" s="793" t="s">
        <v>212</v>
      </c>
    </row>
    <row r="43" spans="1:3">
      <c r="A43" s="451"/>
      <c r="B43" s="765" t="s">
        <v>286</v>
      </c>
      <c r="C43" s="766"/>
    </row>
    <row r="44" spans="1:3" ht="23.25" customHeight="1" thickBot="1">
      <c r="A44" s="124"/>
      <c r="B44" s="785" t="s">
        <v>213</v>
      </c>
      <c r="C44" s="786" t="s">
        <v>214</v>
      </c>
    </row>
    <row r="45" spans="1:3" ht="11.25" customHeight="1" thickTop="1" thickBot="1">
      <c r="A45" s="794" t="s">
        <v>258</v>
      </c>
      <c r="B45" s="795"/>
      <c r="C45" s="796"/>
    </row>
    <row r="46" spans="1:3" ht="26.25" customHeight="1" thickTop="1">
      <c r="A46" s="451"/>
      <c r="B46" s="765" t="s">
        <v>259</v>
      </c>
      <c r="C46" s="766"/>
    </row>
    <row r="47" spans="1:3" ht="12.6" thickBot="1">
      <c r="A47" s="794" t="s">
        <v>260</v>
      </c>
      <c r="B47" s="795"/>
      <c r="C47" s="796"/>
    </row>
    <row r="48" spans="1:3" ht="12.6" thickTop="1">
      <c r="A48" s="123"/>
      <c r="B48" s="792" t="s">
        <v>215</v>
      </c>
      <c r="C48" s="793" t="s">
        <v>215</v>
      </c>
    </row>
    <row r="49" spans="1:3" ht="11.25" customHeight="1">
      <c r="A49" s="451"/>
      <c r="B49" s="765" t="s">
        <v>216</v>
      </c>
      <c r="C49" s="766" t="s">
        <v>216</v>
      </c>
    </row>
    <row r="50" spans="1:3">
      <c r="A50" s="451"/>
      <c r="B50" s="765" t="s">
        <v>217</v>
      </c>
      <c r="C50" s="766" t="s">
        <v>217</v>
      </c>
    </row>
    <row r="51" spans="1:3" ht="11.25" customHeight="1">
      <c r="A51" s="451"/>
      <c r="B51" s="765" t="s">
        <v>830</v>
      </c>
      <c r="C51" s="766" t="s">
        <v>218</v>
      </c>
    </row>
    <row r="52" spans="1:3" ht="33.6" customHeight="1">
      <c r="A52" s="451"/>
      <c r="B52" s="765" t="s">
        <v>219</v>
      </c>
      <c r="C52" s="766" t="s">
        <v>219</v>
      </c>
    </row>
    <row r="53" spans="1:3" ht="11.25" customHeight="1">
      <c r="A53" s="451"/>
      <c r="B53" s="765" t="s">
        <v>307</v>
      </c>
      <c r="C53" s="766" t="s">
        <v>220</v>
      </c>
    </row>
    <row r="54" spans="1:3" ht="11.25" customHeight="1" thickBot="1">
      <c r="A54" s="794" t="s">
        <v>261</v>
      </c>
      <c r="B54" s="795"/>
      <c r="C54" s="796"/>
    </row>
    <row r="55" spans="1:3" ht="12.6" thickTop="1">
      <c r="A55" s="123"/>
      <c r="B55" s="792" t="s">
        <v>215</v>
      </c>
      <c r="C55" s="793" t="s">
        <v>215</v>
      </c>
    </row>
    <row r="56" spans="1:3">
      <c r="A56" s="451"/>
      <c r="B56" s="765" t="s">
        <v>221</v>
      </c>
      <c r="C56" s="766" t="s">
        <v>221</v>
      </c>
    </row>
    <row r="57" spans="1:3">
      <c r="A57" s="451"/>
      <c r="B57" s="765" t="s">
        <v>264</v>
      </c>
      <c r="C57" s="766" t="s">
        <v>222</v>
      </c>
    </row>
    <row r="58" spans="1:3">
      <c r="A58" s="451"/>
      <c r="B58" s="765" t="s">
        <v>223</v>
      </c>
      <c r="C58" s="766" t="s">
        <v>223</v>
      </c>
    </row>
    <row r="59" spans="1:3">
      <c r="A59" s="451"/>
      <c r="B59" s="765" t="s">
        <v>224</v>
      </c>
      <c r="C59" s="766" t="s">
        <v>224</v>
      </c>
    </row>
    <row r="60" spans="1:3">
      <c r="A60" s="451"/>
      <c r="B60" s="765" t="s">
        <v>225</v>
      </c>
      <c r="C60" s="766" t="s">
        <v>225</v>
      </c>
    </row>
    <row r="61" spans="1:3">
      <c r="A61" s="451"/>
      <c r="B61" s="765" t="s">
        <v>265</v>
      </c>
      <c r="C61" s="766" t="s">
        <v>226</v>
      </c>
    </row>
    <row r="62" spans="1:3">
      <c r="A62" s="451"/>
      <c r="B62" s="765" t="s">
        <v>981</v>
      </c>
      <c r="C62" s="766" t="s">
        <v>227</v>
      </c>
    </row>
    <row r="63" spans="1:3" ht="12.6" thickBot="1">
      <c r="A63" s="124"/>
      <c r="B63" s="785" t="s">
        <v>228</v>
      </c>
      <c r="C63" s="786" t="s">
        <v>228</v>
      </c>
    </row>
    <row r="64" spans="1:3" ht="11.25" customHeight="1" thickTop="1">
      <c r="A64" s="773" t="s">
        <v>262</v>
      </c>
      <c r="B64" s="774"/>
      <c r="C64" s="775"/>
    </row>
    <row r="65" spans="1:3" ht="12.6" thickBot="1">
      <c r="A65" s="124"/>
      <c r="B65" s="785" t="s">
        <v>229</v>
      </c>
      <c r="C65" s="786" t="s">
        <v>229</v>
      </c>
    </row>
    <row r="66" spans="1:3" ht="11.25" customHeight="1" thickTop="1">
      <c r="A66" s="787" t="s">
        <v>972</v>
      </c>
      <c r="B66" s="788"/>
      <c r="C66" s="789"/>
    </row>
    <row r="67" spans="1:3" ht="12.6" thickBot="1">
      <c r="A67" s="562"/>
      <c r="B67" s="790" t="s">
        <v>973</v>
      </c>
      <c r="C67" s="791"/>
    </row>
    <row r="68" spans="1:3" ht="11.25" customHeight="1" thickTop="1" thickBot="1">
      <c r="A68" s="794" t="s">
        <v>263</v>
      </c>
      <c r="B68" s="795"/>
      <c r="C68" s="796"/>
    </row>
    <row r="69" spans="1:3" ht="12.6" thickTop="1">
      <c r="A69" s="123"/>
      <c r="B69" s="792" t="s">
        <v>230</v>
      </c>
      <c r="C69" s="793" t="s">
        <v>230</v>
      </c>
    </row>
    <row r="70" spans="1:3">
      <c r="A70" s="451"/>
      <c r="B70" s="765" t="s">
        <v>832</v>
      </c>
      <c r="C70" s="766" t="s">
        <v>231</v>
      </c>
    </row>
    <row r="71" spans="1:3">
      <c r="A71" s="451"/>
      <c r="B71" s="765" t="s">
        <v>232</v>
      </c>
      <c r="C71" s="766" t="s">
        <v>232</v>
      </c>
    </row>
    <row r="72" spans="1:3" ht="55.2" customHeight="1">
      <c r="A72" s="451"/>
      <c r="B72" s="781" t="s">
        <v>974</v>
      </c>
      <c r="C72" s="782" t="s">
        <v>233</v>
      </c>
    </row>
    <row r="73" spans="1:3" ht="33.75" customHeight="1">
      <c r="A73" s="451"/>
      <c r="B73" s="783" t="s">
        <v>266</v>
      </c>
      <c r="C73" s="784" t="s">
        <v>234</v>
      </c>
    </row>
    <row r="74" spans="1:3" ht="15.75" customHeight="1">
      <c r="A74" s="451"/>
      <c r="B74" s="783" t="s">
        <v>833</v>
      </c>
      <c r="C74" s="784" t="s">
        <v>235</v>
      </c>
    </row>
    <row r="75" spans="1:3">
      <c r="A75" s="451"/>
      <c r="B75" s="765" t="s">
        <v>236</v>
      </c>
      <c r="C75" s="766" t="s">
        <v>236</v>
      </c>
    </row>
    <row r="76" spans="1:3" ht="12.6" thickBot="1">
      <c r="A76" s="124"/>
      <c r="B76" s="785" t="s">
        <v>237</v>
      </c>
      <c r="C76" s="786" t="s">
        <v>237</v>
      </c>
    </row>
    <row r="77" spans="1:3" ht="12.6" thickTop="1">
      <c r="A77" s="773" t="s">
        <v>290</v>
      </c>
      <c r="B77" s="774"/>
      <c r="C77" s="775"/>
    </row>
    <row r="78" spans="1:3">
      <c r="A78" s="451"/>
      <c r="B78" s="765" t="s">
        <v>229</v>
      </c>
      <c r="C78" s="766"/>
    </row>
    <row r="79" spans="1:3">
      <c r="A79" s="451"/>
      <c r="B79" s="765" t="s">
        <v>288</v>
      </c>
      <c r="C79" s="766"/>
    </row>
    <row r="80" spans="1:3">
      <c r="A80" s="451"/>
      <c r="B80" s="765" t="s">
        <v>289</v>
      </c>
      <c r="C80" s="766"/>
    </row>
    <row r="81" spans="1:3">
      <c r="A81" s="773" t="s">
        <v>291</v>
      </c>
      <c r="B81" s="774"/>
      <c r="C81" s="775"/>
    </row>
    <row r="82" spans="1:3">
      <c r="A82" s="451"/>
      <c r="B82" s="765" t="s">
        <v>229</v>
      </c>
      <c r="C82" s="766"/>
    </row>
    <row r="83" spans="1:3">
      <c r="A83" s="451"/>
      <c r="B83" s="765" t="s">
        <v>292</v>
      </c>
      <c r="C83" s="766"/>
    </row>
    <row r="84" spans="1:3" ht="79.5" customHeight="1">
      <c r="A84" s="451"/>
      <c r="B84" s="765" t="s">
        <v>306</v>
      </c>
      <c r="C84" s="766"/>
    </row>
    <row r="85" spans="1:3" ht="53.25" customHeight="1">
      <c r="A85" s="451"/>
      <c r="B85" s="765" t="s">
        <v>305</v>
      </c>
      <c r="C85" s="766"/>
    </row>
    <row r="86" spans="1:3">
      <c r="A86" s="451"/>
      <c r="B86" s="765" t="s">
        <v>293</v>
      </c>
      <c r="C86" s="766"/>
    </row>
    <row r="87" spans="1:3">
      <c r="A87" s="451"/>
      <c r="B87" s="765" t="s">
        <v>294</v>
      </c>
      <c r="C87" s="766"/>
    </row>
    <row r="88" spans="1:3">
      <c r="A88" s="451"/>
      <c r="B88" s="765" t="s">
        <v>295</v>
      </c>
      <c r="C88" s="766"/>
    </row>
    <row r="89" spans="1:3">
      <c r="A89" s="773" t="s">
        <v>296</v>
      </c>
      <c r="B89" s="774"/>
      <c r="C89" s="775"/>
    </row>
    <row r="90" spans="1:3">
      <c r="A90" s="451"/>
      <c r="B90" s="765" t="s">
        <v>229</v>
      </c>
      <c r="C90" s="766"/>
    </row>
    <row r="91" spans="1:3">
      <c r="A91" s="451"/>
      <c r="B91" s="765" t="s">
        <v>298</v>
      </c>
      <c r="C91" s="766"/>
    </row>
    <row r="92" spans="1:3" ht="12" customHeight="1">
      <c r="A92" s="451"/>
      <c r="B92" s="765" t="s">
        <v>299</v>
      </c>
      <c r="C92" s="766"/>
    </row>
    <row r="93" spans="1:3">
      <c r="A93" s="451"/>
      <c r="B93" s="765" t="s">
        <v>300</v>
      </c>
      <c r="C93" s="766"/>
    </row>
    <row r="94" spans="1:3" ht="24.75" customHeight="1">
      <c r="A94" s="451"/>
      <c r="B94" s="771" t="s">
        <v>336</v>
      </c>
      <c r="C94" s="772"/>
    </row>
    <row r="95" spans="1:3" ht="24" customHeight="1">
      <c r="A95" s="451"/>
      <c r="B95" s="771" t="s">
        <v>337</v>
      </c>
      <c r="C95" s="772"/>
    </row>
    <row r="96" spans="1:3" ht="13.5" customHeight="1">
      <c r="A96" s="451"/>
      <c r="B96" s="771" t="s">
        <v>301</v>
      </c>
      <c r="C96" s="772"/>
    </row>
    <row r="97" spans="1:3" ht="11.25" customHeight="1" thickBot="1">
      <c r="A97" s="776" t="s">
        <v>332</v>
      </c>
      <c r="B97" s="777"/>
      <c r="C97" s="778"/>
    </row>
    <row r="98" spans="1:3" ht="13.2" thickTop="1" thickBot="1">
      <c r="A98" s="779" t="s">
        <v>238</v>
      </c>
      <c r="B98" s="779"/>
      <c r="C98" s="779"/>
    </row>
    <row r="99" spans="1:3">
      <c r="A99" s="563">
        <v>2</v>
      </c>
      <c r="B99" s="564" t="s">
        <v>312</v>
      </c>
      <c r="C99" s="564" t="s">
        <v>333</v>
      </c>
    </row>
    <row r="100" spans="1:3">
      <c r="A100" s="565">
        <v>3</v>
      </c>
      <c r="B100" s="566" t="s">
        <v>313</v>
      </c>
      <c r="C100" s="567" t="s">
        <v>334</v>
      </c>
    </row>
    <row r="101" spans="1:3">
      <c r="A101" s="565">
        <v>4</v>
      </c>
      <c r="B101" s="566" t="s">
        <v>314</v>
      </c>
      <c r="C101" s="567" t="s">
        <v>338</v>
      </c>
    </row>
    <row r="102" spans="1:3" ht="11.25" customHeight="1">
      <c r="A102" s="565">
        <v>5</v>
      </c>
      <c r="B102" s="566" t="s">
        <v>315</v>
      </c>
      <c r="C102" s="567" t="s">
        <v>335</v>
      </c>
    </row>
    <row r="103" spans="1:3" ht="12" customHeight="1">
      <c r="A103" s="565">
        <v>6</v>
      </c>
      <c r="B103" s="566" t="s">
        <v>330</v>
      </c>
      <c r="C103" s="567" t="s">
        <v>316</v>
      </c>
    </row>
    <row r="104" spans="1:3" ht="12" customHeight="1">
      <c r="A104" s="565">
        <v>7</v>
      </c>
      <c r="B104" s="566" t="s">
        <v>317</v>
      </c>
      <c r="C104" s="567" t="s">
        <v>331</v>
      </c>
    </row>
    <row r="105" spans="1:3">
      <c r="A105" s="565">
        <v>8</v>
      </c>
      <c r="B105" s="566" t="s">
        <v>322</v>
      </c>
      <c r="C105" s="567" t="s">
        <v>342</v>
      </c>
    </row>
    <row r="106" spans="1:3" ht="11.25" customHeight="1">
      <c r="A106" s="773" t="s">
        <v>302</v>
      </c>
      <c r="B106" s="774"/>
      <c r="C106" s="775"/>
    </row>
    <row r="107" spans="1:3" ht="12" customHeight="1">
      <c r="A107" s="451"/>
      <c r="B107" s="765" t="s">
        <v>229</v>
      </c>
      <c r="C107" s="766"/>
    </row>
    <row r="108" spans="1:3">
      <c r="A108" s="773" t="s">
        <v>463</v>
      </c>
      <c r="B108" s="774"/>
      <c r="C108" s="775"/>
    </row>
    <row r="109" spans="1:3" ht="12" customHeight="1">
      <c r="A109" s="451"/>
      <c r="B109" s="765" t="s">
        <v>465</v>
      </c>
      <c r="C109" s="766"/>
    </row>
    <row r="110" spans="1:3">
      <c r="A110" s="451"/>
      <c r="B110" s="765" t="s">
        <v>466</v>
      </c>
      <c r="C110" s="766"/>
    </row>
    <row r="111" spans="1:3">
      <c r="A111" s="451"/>
      <c r="B111" s="765" t="s">
        <v>464</v>
      </c>
      <c r="C111" s="766"/>
    </row>
    <row r="112" spans="1:3">
      <c r="A112" s="756" t="s">
        <v>697</v>
      </c>
      <c r="B112" s="756"/>
      <c r="C112" s="756"/>
    </row>
    <row r="113" spans="1:3">
      <c r="A113" s="780" t="s">
        <v>176</v>
      </c>
      <c r="B113" s="780"/>
      <c r="C113" s="780"/>
    </row>
    <row r="114" spans="1:3">
      <c r="A114" s="568">
        <v>1</v>
      </c>
      <c r="B114" s="763" t="s">
        <v>581</v>
      </c>
      <c r="C114" s="764"/>
    </row>
    <row r="115" spans="1:3">
      <c r="A115" s="568">
        <v>2</v>
      </c>
      <c r="B115" s="761" t="s">
        <v>582</v>
      </c>
      <c r="C115" s="762"/>
    </row>
    <row r="116" spans="1:3">
      <c r="A116" s="568">
        <v>3</v>
      </c>
      <c r="B116" s="763" t="s">
        <v>907</v>
      </c>
      <c r="C116" s="764"/>
    </row>
    <row r="117" spans="1:3">
      <c r="A117" s="568">
        <v>4</v>
      </c>
      <c r="B117" s="763" t="s">
        <v>906</v>
      </c>
      <c r="C117" s="764"/>
    </row>
    <row r="118" spans="1:3">
      <c r="A118" s="568">
        <v>5</v>
      </c>
      <c r="B118" s="474" t="s">
        <v>905</v>
      </c>
      <c r="C118" s="473"/>
    </row>
    <row r="119" spans="1:3">
      <c r="A119" s="568">
        <v>6</v>
      </c>
      <c r="B119" s="763" t="s">
        <v>918</v>
      </c>
      <c r="C119" s="764"/>
    </row>
    <row r="120" spans="1:3" ht="48.45" customHeight="1">
      <c r="A120" s="568">
        <v>7</v>
      </c>
      <c r="B120" s="763" t="s">
        <v>919</v>
      </c>
      <c r="C120" s="764"/>
    </row>
    <row r="121" spans="1:3">
      <c r="A121" s="450">
        <v>8</v>
      </c>
      <c r="B121" s="445" t="s">
        <v>608</v>
      </c>
      <c r="C121" s="469" t="s">
        <v>904</v>
      </c>
    </row>
    <row r="122" spans="1:3" ht="24">
      <c r="A122" s="568">
        <v>9.01</v>
      </c>
      <c r="B122" s="445" t="s">
        <v>492</v>
      </c>
      <c r="C122" s="446" t="s">
        <v>657</v>
      </c>
    </row>
    <row r="123" spans="1:3" ht="36">
      <c r="A123" s="568">
        <v>9.02</v>
      </c>
      <c r="B123" s="445" t="s">
        <v>493</v>
      </c>
      <c r="C123" s="446" t="s">
        <v>660</v>
      </c>
    </row>
    <row r="124" spans="1:3">
      <c r="A124" s="568">
        <v>9.0299999999999994</v>
      </c>
      <c r="B124" s="446" t="s">
        <v>841</v>
      </c>
      <c r="C124" s="446" t="s">
        <v>583</v>
      </c>
    </row>
    <row r="125" spans="1:3">
      <c r="A125" s="568">
        <v>9.0399999999999991</v>
      </c>
      <c r="B125" s="445" t="s">
        <v>494</v>
      </c>
      <c r="C125" s="446" t="s">
        <v>584</v>
      </c>
    </row>
    <row r="126" spans="1:3">
      <c r="A126" s="568">
        <v>9.0500000000000007</v>
      </c>
      <c r="B126" s="445" t="s">
        <v>495</v>
      </c>
      <c r="C126" s="446" t="s">
        <v>585</v>
      </c>
    </row>
    <row r="127" spans="1:3" ht="24">
      <c r="A127" s="568">
        <v>9.06</v>
      </c>
      <c r="B127" s="445" t="s">
        <v>496</v>
      </c>
      <c r="C127" s="446" t="s">
        <v>586</v>
      </c>
    </row>
    <row r="128" spans="1:3">
      <c r="A128" s="568">
        <v>9.07</v>
      </c>
      <c r="B128" s="472" t="s">
        <v>497</v>
      </c>
      <c r="C128" s="446" t="s">
        <v>587</v>
      </c>
    </row>
    <row r="129" spans="1:3" ht="24">
      <c r="A129" s="568">
        <v>9.08</v>
      </c>
      <c r="B129" s="445" t="s">
        <v>498</v>
      </c>
      <c r="C129" s="446" t="s">
        <v>588</v>
      </c>
    </row>
    <row r="130" spans="1:3" ht="24">
      <c r="A130" s="568">
        <v>9.09</v>
      </c>
      <c r="B130" s="445" t="s">
        <v>499</v>
      </c>
      <c r="C130" s="446" t="s">
        <v>589</v>
      </c>
    </row>
    <row r="131" spans="1:3">
      <c r="A131" s="569">
        <v>9.1</v>
      </c>
      <c r="B131" s="445" t="s">
        <v>500</v>
      </c>
      <c r="C131" s="446" t="s">
        <v>590</v>
      </c>
    </row>
    <row r="132" spans="1:3">
      <c r="A132" s="568">
        <v>9.11</v>
      </c>
      <c r="B132" s="445" t="s">
        <v>501</v>
      </c>
      <c r="C132" s="446" t="s">
        <v>591</v>
      </c>
    </row>
    <row r="133" spans="1:3">
      <c r="A133" s="568">
        <v>9.1199999999999992</v>
      </c>
      <c r="B133" s="445" t="s">
        <v>502</v>
      </c>
      <c r="C133" s="446" t="s">
        <v>592</v>
      </c>
    </row>
    <row r="134" spans="1:3">
      <c r="A134" s="568">
        <v>9.1300000000000008</v>
      </c>
      <c r="B134" s="445" t="s">
        <v>503</v>
      </c>
      <c r="C134" s="446" t="s">
        <v>593</v>
      </c>
    </row>
    <row r="135" spans="1:3">
      <c r="A135" s="568">
        <v>9.14</v>
      </c>
      <c r="B135" s="445" t="s">
        <v>504</v>
      </c>
      <c r="C135" s="446" t="s">
        <v>594</v>
      </c>
    </row>
    <row r="136" spans="1:3">
      <c r="A136" s="568">
        <v>9.15</v>
      </c>
      <c r="B136" s="445" t="s">
        <v>505</v>
      </c>
      <c r="C136" s="446" t="s">
        <v>595</v>
      </c>
    </row>
    <row r="137" spans="1:3">
      <c r="A137" s="568">
        <v>9.16</v>
      </c>
      <c r="B137" s="445" t="s">
        <v>506</v>
      </c>
      <c r="C137" s="446" t="s">
        <v>596</v>
      </c>
    </row>
    <row r="138" spans="1:3">
      <c r="A138" s="568">
        <v>9.17</v>
      </c>
      <c r="B138" s="446" t="s">
        <v>507</v>
      </c>
      <c r="C138" s="446" t="s">
        <v>597</v>
      </c>
    </row>
    <row r="139" spans="1:3" ht="24">
      <c r="A139" s="568">
        <v>9.18</v>
      </c>
      <c r="B139" s="445" t="s">
        <v>508</v>
      </c>
      <c r="C139" s="446" t="s">
        <v>598</v>
      </c>
    </row>
    <row r="140" spans="1:3">
      <c r="A140" s="568">
        <v>9.19</v>
      </c>
      <c r="B140" s="445" t="s">
        <v>509</v>
      </c>
      <c r="C140" s="446" t="s">
        <v>599</v>
      </c>
    </row>
    <row r="141" spans="1:3">
      <c r="A141" s="569">
        <v>9.1999999999999993</v>
      </c>
      <c r="B141" s="445" t="s">
        <v>510</v>
      </c>
      <c r="C141" s="446" t="s">
        <v>600</v>
      </c>
    </row>
    <row r="142" spans="1:3">
      <c r="A142" s="568">
        <v>9.2100000000000009</v>
      </c>
      <c r="B142" s="445" t="s">
        <v>511</v>
      </c>
      <c r="C142" s="446" t="s">
        <v>601</v>
      </c>
    </row>
    <row r="143" spans="1:3">
      <c r="A143" s="568">
        <v>9.2200000000000006</v>
      </c>
      <c r="B143" s="445" t="s">
        <v>512</v>
      </c>
      <c r="C143" s="446" t="s">
        <v>602</v>
      </c>
    </row>
    <row r="144" spans="1:3" ht="24">
      <c r="A144" s="568">
        <v>9.23</v>
      </c>
      <c r="B144" s="445" t="s">
        <v>513</v>
      </c>
      <c r="C144" s="446" t="s">
        <v>603</v>
      </c>
    </row>
    <row r="145" spans="1:3" ht="24">
      <c r="A145" s="568">
        <v>9.24</v>
      </c>
      <c r="B145" s="445" t="s">
        <v>514</v>
      </c>
      <c r="C145" s="446" t="s">
        <v>604</v>
      </c>
    </row>
    <row r="146" spans="1:3">
      <c r="A146" s="568">
        <v>9.2500000000000107</v>
      </c>
      <c r="B146" s="445" t="s">
        <v>515</v>
      </c>
      <c r="C146" s="446" t="s">
        <v>605</v>
      </c>
    </row>
    <row r="147" spans="1:3" ht="24">
      <c r="A147" s="568">
        <v>9.2600000000000193</v>
      </c>
      <c r="B147" s="445" t="s">
        <v>606</v>
      </c>
      <c r="C147" s="471" t="s">
        <v>607</v>
      </c>
    </row>
    <row r="148" spans="1:3" s="289" customFormat="1" ht="24">
      <c r="A148" s="568">
        <v>9.2700000000000298</v>
      </c>
      <c r="B148" s="445" t="s">
        <v>88</v>
      </c>
      <c r="C148" s="471" t="s">
        <v>658</v>
      </c>
    </row>
    <row r="149" spans="1:3" s="289" customFormat="1">
      <c r="A149" s="451"/>
      <c r="B149" s="759" t="s">
        <v>609</v>
      </c>
      <c r="C149" s="760"/>
    </row>
    <row r="150" spans="1:3" s="289" customFormat="1">
      <c r="A150" s="450">
        <v>1</v>
      </c>
      <c r="B150" s="765" t="s">
        <v>903</v>
      </c>
      <c r="C150" s="766"/>
    </row>
    <row r="151" spans="1:3" s="289" customFormat="1">
      <c r="A151" s="450">
        <v>2</v>
      </c>
      <c r="B151" s="765" t="s">
        <v>659</v>
      </c>
      <c r="C151" s="766"/>
    </row>
    <row r="152" spans="1:3" s="289" customFormat="1">
      <c r="A152" s="450">
        <v>3</v>
      </c>
      <c r="B152" s="765" t="s">
        <v>656</v>
      </c>
      <c r="C152" s="766"/>
    </row>
    <row r="153" spans="1:3" s="289" customFormat="1">
      <c r="A153" s="451"/>
      <c r="B153" s="759" t="s">
        <v>610</v>
      </c>
      <c r="C153" s="760"/>
    </row>
    <row r="154" spans="1:3" s="289" customFormat="1">
      <c r="A154" s="450">
        <v>1</v>
      </c>
      <c r="B154" s="767" t="s">
        <v>902</v>
      </c>
      <c r="C154" s="768"/>
    </row>
    <row r="155" spans="1:3" s="289" customFormat="1">
      <c r="A155" s="450">
        <v>2</v>
      </c>
      <c r="B155" s="445" t="s">
        <v>839</v>
      </c>
      <c r="C155" s="570" t="s">
        <v>975</v>
      </c>
    </row>
    <row r="156" spans="1:3" ht="24">
      <c r="A156" s="450">
        <v>3</v>
      </c>
      <c r="B156" s="445" t="s">
        <v>838</v>
      </c>
      <c r="C156" s="469" t="s">
        <v>901</v>
      </c>
    </row>
    <row r="157" spans="1:3">
      <c r="A157" s="450">
        <v>4</v>
      </c>
      <c r="B157" s="445" t="s">
        <v>485</v>
      </c>
      <c r="C157" s="445" t="s">
        <v>922</v>
      </c>
    </row>
    <row r="158" spans="1:3" ht="25.2" customHeight="1">
      <c r="A158" s="451"/>
      <c r="B158" s="759" t="s">
        <v>611</v>
      </c>
      <c r="C158" s="760"/>
    </row>
    <row r="159" spans="1:3" ht="36">
      <c r="A159" s="450"/>
      <c r="B159" s="445" t="s">
        <v>890</v>
      </c>
      <c r="C159" s="571" t="s">
        <v>976</v>
      </c>
    </row>
    <row r="160" spans="1:3">
      <c r="A160" s="451"/>
      <c r="B160" s="759" t="s">
        <v>612</v>
      </c>
      <c r="C160" s="760"/>
    </row>
    <row r="161" spans="1:3" ht="39" customHeight="1">
      <c r="A161" s="451"/>
      <c r="B161" s="765" t="s">
        <v>900</v>
      </c>
      <c r="C161" s="766"/>
    </row>
    <row r="162" spans="1:3">
      <c r="A162" s="451" t="s">
        <v>613</v>
      </c>
      <c r="B162" s="470" t="s">
        <v>523</v>
      </c>
      <c r="C162" s="462" t="s">
        <v>614</v>
      </c>
    </row>
    <row r="163" spans="1:3">
      <c r="A163" s="451" t="s">
        <v>357</v>
      </c>
      <c r="B163" s="467" t="s">
        <v>524</v>
      </c>
      <c r="C163" s="469" t="s">
        <v>899</v>
      </c>
    </row>
    <row r="164" spans="1:3" ht="24">
      <c r="A164" s="451" t="s">
        <v>364</v>
      </c>
      <c r="B164" s="462" t="s">
        <v>525</v>
      </c>
      <c r="C164" s="469" t="s">
        <v>615</v>
      </c>
    </row>
    <row r="165" spans="1:3">
      <c r="A165" s="451" t="s">
        <v>616</v>
      </c>
      <c r="B165" s="467" t="s">
        <v>526</v>
      </c>
      <c r="C165" s="468" t="s">
        <v>617</v>
      </c>
    </row>
    <row r="166" spans="1:3" ht="24">
      <c r="A166" s="451" t="s">
        <v>618</v>
      </c>
      <c r="B166" s="467" t="s">
        <v>854</v>
      </c>
      <c r="C166" s="461" t="s">
        <v>898</v>
      </c>
    </row>
    <row r="167" spans="1:3" ht="24">
      <c r="A167" s="451" t="s">
        <v>365</v>
      </c>
      <c r="B167" s="467" t="s">
        <v>527</v>
      </c>
      <c r="C167" s="461" t="s">
        <v>620</v>
      </c>
    </row>
    <row r="168" spans="1:3" ht="24">
      <c r="A168" s="451" t="s">
        <v>619</v>
      </c>
      <c r="B168" s="465" t="s">
        <v>530</v>
      </c>
      <c r="C168" s="466" t="s">
        <v>627</v>
      </c>
    </row>
    <row r="169" spans="1:3" ht="24">
      <c r="A169" s="451" t="s">
        <v>621</v>
      </c>
      <c r="B169" s="465" t="s">
        <v>528</v>
      </c>
      <c r="C169" s="461" t="s">
        <v>623</v>
      </c>
    </row>
    <row r="170" spans="1:3" ht="26.7" customHeight="1">
      <c r="A170" s="451" t="s">
        <v>622</v>
      </c>
      <c r="B170" s="465" t="s">
        <v>529</v>
      </c>
      <c r="C170" s="466" t="s">
        <v>625</v>
      </c>
    </row>
    <row r="171" spans="1:3">
      <c r="A171" s="451" t="s">
        <v>624</v>
      </c>
      <c r="B171" s="446" t="s">
        <v>531</v>
      </c>
      <c r="C171" s="466" t="s">
        <v>629</v>
      </c>
    </row>
    <row r="172" spans="1:3" ht="24">
      <c r="A172" s="451" t="s">
        <v>626</v>
      </c>
      <c r="B172" s="465" t="s">
        <v>532</v>
      </c>
      <c r="C172" s="464" t="s">
        <v>630</v>
      </c>
    </row>
    <row r="173" spans="1:3">
      <c r="A173" s="451" t="s">
        <v>628</v>
      </c>
      <c r="B173" s="463" t="s">
        <v>533</v>
      </c>
      <c r="C173" s="462" t="s">
        <v>631</v>
      </c>
    </row>
    <row r="174" spans="1:3" ht="24">
      <c r="A174" s="451"/>
      <c r="B174" s="461" t="s">
        <v>897</v>
      </c>
      <c r="C174" s="446" t="s">
        <v>632</v>
      </c>
    </row>
    <row r="175" spans="1:3" ht="24">
      <c r="A175" s="451"/>
      <c r="B175" s="461" t="s">
        <v>896</v>
      </c>
      <c r="C175" s="446" t="s">
        <v>633</v>
      </c>
    </row>
    <row r="176" spans="1:3" ht="24">
      <c r="A176" s="451"/>
      <c r="B176" s="461" t="s">
        <v>895</v>
      </c>
      <c r="C176" s="446" t="s">
        <v>634</v>
      </c>
    </row>
    <row r="177" spans="1:3">
      <c r="A177" s="451"/>
      <c r="B177" s="759" t="s">
        <v>635</v>
      </c>
      <c r="C177" s="760"/>
    </row>
    <row r="178" spans="1:3">
      <c r="A178" s="451"/>
      <c r="B178" s="765" t="s">
        <v>894</v>
      </c>
      <c r="C178" s="766"/>
    </row>
    <row r="179" spans="1:3">
      <c r="A179" s="450">
        <v>1</v>
      </c>
      <c r="B179" s="446" t="s">
        <v>537</v>
      </c>
      <c r="C179" s="446" t="s">
        <v>537</v>
      </c>
    </row>
    <row r="180" spans="1:3" ht="24">
      <c r="A180" s="450">
        <v>2</v>
      </c>
      <c r="B180" s="446" t="s">
        <v>636</v>
      </c>
      <c r="C180" s="446" t="s">
        <v>637</v>
      </c>
    </row>
    <row r="181" spans="1:3">
      <c r="A181" s="450">
        <v>3</v>
      </c>
      <c r="B181" s="446" t="s">
        <v>539</v>
      </c>
      <c r="C181" s="446" t="s">
        <v>638</v>
      </c>
    </row>
    <row r="182" spans="1:3" ht="24">
      <c r="A182" s="450">
        <v>4</v>
      </c>
      <c r="B182" s="446" t="s">
        <v>540</v>
      </c>
      <c r="C182" s="446" t="s">
        <v>639</v>
      </c>
    </row>
    <row r="183" spans="1:3" ht="24">
      <c r="A183" s="450">
        <v>5</v>
      </c>
      <c r="B183" s="446" t="s">
        <v>541</v>
      </c>
      <c r="C183" s="446" t="s">
        <v>661</v>
      </c>
    </row>
    <row r="184" spans="1:3" ht="48">
      <c r="A184" s="450">
        <v>6</v>
      </c>
      <c r="B184" s="446" t="s">
        <v>542</v>
      </c>
      <c r="C184" s="446" t="s">
        <v>640</v>
      </c>
    </row>
    <row r="185" spans="1:3">
      <c r="A185" s="451"/>
      <c r="B185" s="759" t="s">
        <v>641</v>
      </c>
      <c r="C185" s="760"/>
    </row>
    <row r="186" spans="1:3">
      <c r="A186" s="451"/>
      <c r="B186" s="769" t="s">
        <v>893</v>
      </c>
      <c r="C186" s="767"/>
    </row>
    <row r="187" spans="1:3" ht="24">
      <c r="A187" s="451">
        <v>1.1000000000000001</v>
      </c>
      <c r="B187" s="460" t="s">
        <v>547</v>
      </c>
      <c r="C187" s="446" t="s">
        <v>642</v>
      </c>
    </row>
    <row r="188" spans="1:3" ht="49.95" customHeight="1">
      <c r="A188" s="451" t="s">
        <v>146</v>
      </c>
      <c r="B188" s="447" t="s">
        <v>548</v>
      </c>
      <c r="C188" s="446" t="s">
        <v>643</v>
      </c>
    </row>
    <row r="189" spans="1:3">
      <c r="A189" s="451" t="s">
        <v>549</v>
      </c>
      <c r="B189" s="459" t="s">
        <v>550</v>
      </c>
      <c r="C189" s="770" t="s">
        <v>892</v>
      </c>
    </row>
    <row r="190" spans="1:3">
      <c r="A190" s="451" t="s">
        <v>551</v>
      </c>
      <c r="B190" s="459" t="s">
        <v>552</v>
      </c>
      <c r="C190" s="770"/>
    </row>
    <row r="191" spans="1:3">
      <c r="A191" s="451" t="s">
        <v>553</v>
      </c>
      <c r="B191" s="459" t="s">
        <v>554</v>
      </c>
      <c r="C191" s="770"/>
    </row>
    <row r="192" spans="1:3">
      <c r="A192" s="451" t="s">
        <v>555</v>
      </c>
      <c r="B192" s="459" t="s">
        <v>556</v>
      </c>
      <c r="C192" s="770"/>
    </row>
    <row r="193" spans="1:4" ht="25.5" customHeight="1">
      <c r="A193" s="451">
        <v>1.2</v>
      </c>
      <c r="B193" s="458" t="s">
        <v>868</v>
      </c>
      <c r="C193" s="572" t="s">
        <v>977</v>
      </c>
    </row>
    <row r="194" spans="1:4" ht="24">
      <c r="A194" s="451" t="s">
        <v>558</v>
      </c>
      <c r="B194" s="453" t="s">
        <v>559</v>
      </c>
      <c r="C194" s="456" t="s">
        <v>644</v>
      </c>
    </row>
    <row r="195" spans="1:4" ht="24">
      <c r="A195" s="451" t="s">
        <v>560</v>
      </c>
      <c r="B195" s="457" t="s">
        <v>561</v>
      </c>
      <c r="C195" s="456" t="s">
        <v>645</v>
      </c>
    </row>
    <row r="196" spans="1:4" ht="25.95" customHeight="1">
      <c r="A196" s="451" t="s">
        <v>562</v>
      </c>
      <c r="B196" s="455" t="s">
        <v>563</v>
      </c>
      <c r="C196" s="445" t="s">
        <v>646</v>
      </c>
    </row>
    <row r="197" spans="1:4" ht="24">
      <c r="A197" s="451" t="s">
        <v>564</v>
      </c>
      <c r="B197" s="454" t="s">
        <v>565</v>
      </c>
      <c r="C197" s="445" t="s">
        <v>647</v>
      </c>
      <c r="D197" s="573"/>
    </row>
    <row r="198" spans="1:4" ht="12.6">
      <c r="A198" s="451">
        <v>1.4</v>
      </c>
      <c r="B198" s="453" t="s">
        <v>654</v>
      </c>
      <c r="C198" s="452" t="s">
        <v>648</v>
      </c>
      <c r="D198" s="574"/>
    </row>
    <row r="199" spans="1:4" ht="12.6">
      <c r="A199" s="451">
        <v>1.5</v>
      </c>
      <c r="B199" s="453" t="s">
        <v>655</v>
      </c>
      <c r="C199" s="452" t="s">
        <v>648</v>
      </c>
      <c r="D199" s="575"/>
    </row>
    <row r="200" spans="1:4" ht="12.6">
      <c r="A200" s="451"/>
      <c r="B200" s="756" t="s">
        <v>649</v>
      </c>
      <c r="C200" s="756"/>
      <c r="D200" s="575"/>
    </row>
    <row r="201" spans="1:4" ht="12.6">
      <c r="A201" s="451"/>
      <c r="B201" s="769" t="s">
        <v>891</v>
      </c>
      <c r="C201" s="769"/>
      <c r="D201" s="575"/>
    </row>
    <row r="202" spans="1:4" ht="12.6">
      <c r="A202" s="450"/>
      <c r="B202" s="445" t="s">
        <v>890</v>
      </c>
      <c r="C202" s="571" t="s">
        <v>975</v>
      </c>
      <c r="D202" s="575"/>
    </row>
    <row r="203" spans="1:4" ht="12.6">
      <c r="A203" s="451"/>
      <c r="B203" s="756" t="s">
        <v>650</v>
      </c>
      <c r="C203" s="756"/>
      <c r="D203" s="576"/>
    </row>
    <row r="204" spans="1:4" ht="12.6">
      <c r="A204" s="450"/>
      <c r="B204" s="769" t="s">
        <v>889</v>
      </c>
      <c r="C204" s="769"/>
      <c r="D204" s="577"/>
    </row>
    <row r="205" spans="1:4" ht="12.6">
      <c r="B205" s="756" t="s">
        <v>687</v>
      </c>
      <c r="C205" s="756"/>
      <c r="D205" s="578"/>
    </row>
    <row r="206" spans="1:4" ht="24">
      <c r="A206" s="447">
        <v>1</v>
      </c>
      <c r="B206" s="445" t="s">
        <v>663</v>
      </c>
      <c r="C206" s="445" t="s">
        <v>675</v>
      </c>
      <c r="D206" s="577"/>
    </row>
    <row r="207" spans="1:4" ht="18" customHeight="1">
      <c r="A207" s="447">
        <v>2</v>
      </c>
      <c r="B207" s="445" t="s">
        <v>664</v>
      </c>
      <c r="C207" s="445" t="s">
        <v>676</v>
      </c>
      <c r="D207" s="578"/>
    </row>
    <row r="208" spans="1:4" ht="24">
      <c r="A208" s="447">
        <v>3</v>
      </c>
      <c r="B208" s="445" t="s">
        <v>665</v>
      </c>
      <c r="C208" s="445" t="s">
        <v>677</v>
      </c>
      <c r="D208" s="579"/>
    </row>
    <row r="209" spans="1:4" ht="12.6">
      <c r="A209" s="447">
        <v>4</v>
      </c>
      <c r="B209" s="445" t="s">
        <v>666</v>
      </c>
      <c r="C209" s="445" t="s">
        <v>678</v>
      </c>
      <c r="D209" s="579"/>
    </row>
    <row r="210" spans="1:4" ht="24">
      <c r="A210" s="447">
        <v>5</v>
      </c>
      <c r="B210" s="445" t="s">
        <v>667</v>
      </c>
      <c r="C210" s="445" t="s">
        <v>679</v>
      </c>
    </row>
    <row r="211" spans="1:4" ht="24.45" customHeight="1">
      <c r="A211" s="447">
        <v>6</v>
      </c>
      <c r="B211" s="445" t="s">
        <v>668</v>
      </c>
      <c r="C211" s="445" t="s">
        <v>680</v>
      </c>
    </row>
    <row r="212" spans="1:4" ht="24">
      <c r="A212" s="447">
        <v>7</v>
      </c>
      <c r="B212" s="445" t="s">
        <v>669</v>
      </c>
      <c r="C212" s="445" t="s">
        <v>681</v>
      </c>
    </row>
    <row r="213" spans="1:4">
      <c r="A213" s="447">
        <v>7.1</v>
      </c>
      <c r="B213" s="449" t="s">
        <v>670</v>
      </c>
      <c r="C213" s="445" t="s">
        <v>682</v>
      </c>
    </row>
    <row r="214" spans="1:4">
      <c r="A214" s="447">
        <v>7.2</v>
      </c>
      <c r="B214" s="449" t="s">
        <v>671</v>
      </c>
      <c r="C214" s="445" t="s">
        <v>683</v>
      </c>
    </row>
    <row r="215" spans="1:4">
      <c r="A215" s="447">
        <v>7.3</v>
      </c>
      <c r="B215" s="448" t="s">
        <v>672</v>
      </c>
      <c r="C215" s="445" t="s">
        <v>684</v>
      </c>
    </row>
    <row r="216" spans="1:4" ht="39.450000000000003" customHeight="1">
      <c r="A216" s="447">
        <v>8</v>
      </c>
      <c r="B216" s="445" t="s">
        <v>673</v>
      </c>
      <c r="C216" s="445" t="s">
        <v>685</v>
      </c>
    </row>
    <row r="217" spans="1:4">
      <c r="A217" s="447">
        <v>9</v>
      </c>
      <c r="B217" s="445" t="s">
        <v>674</v>
      </c>
      <c r="C217" s="445" t="s">
        <v>686</v>
      </c>
    </row>
    <row r="218" spans="1:4">
      <c r="A218" s="480">
        <v>10.1</v>
      </c>
      <c r="B218" s="481" t="s">
        <v>694</v>
      </c>
      <c r="C218" s="475" t="s">
        <v>695</v>
      </c>
    </row>
    <row r="219" spans="1:4">
      <c r="A219" s="757"/>
      <c r="B219" s="482" t="s">
        <v>881</v>
      </c>
      <c r="C219" s="445" t="s">
        <v>888</v>
      </c>
    </row>
    <row r="220" spans="1:4">
      <c r="A220" s="757"/>
      <c r="B220" s="446" t="s">
        <v>546</v>
      </c>
      <c r="C220" s="445" t="s">
        <v>887</v>
      </c>
    </row>
    <row r="221" spans="1:4">
      <c r="A221" s="757"/>
      <c r="B221" s="446" t="s">
        <v>880</v>
      </c>
      <c r="C221" s="572" t="s">
        <v>978</v>
      </c>
    </row>
    <row r="222" spans="1:4">
      <c r="A222" s="757"/>
      <c r="B222" s="446" t="s">
        <v>688</v>
      </c>
      <c r="C222" s="445" t="s">
        <v>886</v>
      </c>
    </row>
    <row r="223" spans="1:4" ht="24">
      <c r="A223" s="757"/>
      <c r="B223" s="446" t="s">
        <v>692</v>
      </c>
      <c r="C223" s="446" t="s">
        <v>885</v>
      </c>
    </row>
    <row r="224" spans="1:4" ht="36">
      <c r="A224" s="757"/>
      <c r="B224" s="446" t="s">
        <v>691</v>
      </c>
      <c r="C224" s="445" t="s">
        <v>884</v>
      </c>
    </row>
    <row r="225" spans="1:3">
      <c r="A225" s="757"/>
      <c r="B225" s="446" t="s">
        <v>923</v>
      </c>
      <c r="C225" s="445" t="s">
        <v>883</v>
      </c>
    </row>
    <row r="226" spans="1:3" ht="24">
      <c r="A226" s="757"/>
      <c r="B226" s="446" t="s">
        <v>924</v>
      </c>
      <c r="C226" s="445" t="s">
        <v>882</v>
      </c>
    </row>
    <row r="227" spans="1:3" ht="12.6">
      <c r="A227" s="580"/>
      <c r="B227" s="476"/>
      <c r="C227" s="477"/>
    </row>
    <row r="228" spans="1:3" ht="12.6">
      <c r="A228" s="580"/>
      <c r="B228" s="477"/>
      <c r="C228" s="477"/>
    </row>
    <row r="229" spans="1:3" ht="12.6">
      <c r="A229" s="580"/>
      <c r="B229" s="477"/>
      <c r="C229" s="477"/>
    </row>
    <row r="230" spans="1:3" ht="12.6">
      <c r="A230" s="580"/>
      <c r="B230" s="478"/>
      <c r="C230" s="477"/>
    </row>
    <row r="231" spans="1:3">
      <c r="A231" s="758"/>
      <c r="B231" s="581"/>
      <c r="C231" s="477"/>
    </row>
    <row r="232" spans="1:3">
      <c r="A232" s="758"/>
      <c r="B232" s="581"/>
      <c r="C232" s="477"/>
    </row>
    <row r="233" spans="1:3">
      <c r="A233" s="758"/>
      <c r="B233" s="581"/>
      <c r="C233" s="477"/>
    </row>
    <row r="234" spans="1:3">
      <c r="A234" s="758"/>
      <c r="B234" s="581"/>
      <c r="C234" s="479"/>
    </row>
    <row r="235" spans="1:3" ht="40.5" customHeight="1">
      <c r="A235" s="758"/>
      <c r="B235" s="581"/>
      <c r="C235" s="477"/>
    </row>
    <row r="236" spans="1:3" ht="24" customHeight="1">
      <c r="A236" s="758"/>
      <c r="B236" s="581"/>
      <c r="C236" s="477"/>
    </row>
    <row r="237" spans="1:3">
      <c r="A237" s="758"/>
      <c r="B237" s="581"/>
      <c r="C237" s="477"/>
    </row>
  </sheetData>
  <mergeCells count="133">
    <mergeCell ref="B201:C201"/>
    <mergeCell ref="B203:C20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6:C66"/>
    <mergeCell ref="B67:C67"/>
    <mergeCell ref="B69:C69"/>
    <mergeCell ref="B70:C70"/>
    <mergeCell ref="B71:C71"/>
    <mergeCell ref="B60:C60"/>
    <mergeCell ref="B61:C61"/>
    <mergeCell ref="B62:C62"/>
    <mergeCell ref="B63:C63"/>
    <mergeCell ref="A64:C64"/>
    <mergeCell ref="B65:C65"/>
    <mergeCell ref="A68:C68"/>
    <mergeCell ref="B78:C78"/>
    <mergeCell ref="B80:C80"/>
    <mergeCell ref="B82:C82"/>
    <mergeCell ref="B83:C83"/>
    <mergeCell ref="B72:C72"/>
    <mergeCell ref="B73:C73"/>
    <mergeCell ref="B74:C74"/>
    <mergeCell ref="B76:C76"/>
    <mergeCell ref="B75:C75"/>
    <mergeCell ref="A77:C77"/>
    <mergeCell ref="B79:C79"/>
    <mergeCell ref="A81:C81"/>
    <mergeCell ref="B90:C90"/>
    <mergeCell ref="B91:C91"/>
    <mergeCell ref="B92:C92"/>
    <mergeCell ref="B93:C93"/>
    <mergeCell ref="B94:C94"/>
    <mergeCell ref="B84:C84"/>
    <mergeCell ref="B85:C85"/>
    <mergeCell ref="B86:C86"/>
    <mergeCell ref="B88:C88"/>
    <mergeCell ref="B87:C87"/>
    <mergeCell ref="A89:C89"/>
    <mergeCell ref="B95:C95"/>
    <mergeCell ref="B109:C109"/>
    <mergeCell ref="B114:C114"/>
    <mergeCell ref="A106:C106"/>
    <mergeCell ref="B107:C107"/>
    <mergeCell ref="B96:C96"/>
    <mergeCell ref="A97:C97"/>
    <mergeCell ref="A98:C98"/>
    <mergeCell ref="A108:C108"/>
    <mergeCell ref="B110:C110"/>
    <mergeCell ref="B111:C111"/>
    <mergeCell ref="A112:C112"/>
    <mergeCell ref="A113:C113"/>
    <mergeCell ref="B205:C205"/>
    <mergeCell ref="A219:A226"/>
    <mergeCell ref="A231:A237"/>
    <mergeCell ref="B158:C158"/>
    <mergeCell ref="B115:C115"/>
    <mergeCell ref="B117:C117"/>
    <mergeCell ref="B149:C149"/>
    <mergeCell ref="B150:C150"/>
    <mergeCell ref="B151:C151"/>
    <mergeCell ref="B152:C152"/>
    <mergeCell ref="B116:C116"/>
    <mergeCell ref="B119:C119"/>
    <mergeCell ref="B120:C120"/>
    <mergeCell ref="B153:C153"/>
    <mergeCell ref="B154:C154"/>
    <mergeCell ref="B160:C160"/>
    <mergeCell ref="B161:C161"/>
    <mergeCell ref="B177:C177"/>
    <mergeCell ref="B178:C178"/>
    <mergeCell ref="B185:C185"/>
    <mergeCell ref="B186:C186"/>
    <mergeCell ref="C189:C192"/>
    <mergeCell ref="B200:C200"/>
    <mergeCell ref="B204:C20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topLeftCell="A24" zoomScale="70" zoomScaleNormal="70" workbookViewId="0"/>
  </sheetViews>
  <sheetFormatPr defaultRowHeight="14.4"/>
  <cols>
    <col min="2" max="2" width="66.5546875" customWidth="1"/>
    <col min="3" max="8" width="17.88671875" customWidth="1"/>
  </cols>
  <sheetData>
    <row r="1" spans="1:8">
      <c r="A1" s="13" t="s">
        <v>97</v>
      </c>
      <c r="B1" s="219" t="str">
        <f>Info!C2</f>
        <v>სს ტერაბანკი</v>
      </c>
      <c r="C1" s="12"/>
      <c r="D1" s="1"/>
      <c r="E1" s="1"/>
      <c r="F1" s="1"/>
      <c r="G1" s="1"/>
    </row>
    <row r="2" spans="1:8">
      <c r="A2" s="13" t="s">
        <v>98</v>
      </c>
      <c r="B2" s="243">
        <f>'1. key ratios'!B2</f>
        <v>46022</v>
      </c>
      <c r="C2" s="12"/>
      <c r="D2" s="1"/>
      <c r="E2" s="1"/>
      <c r="F2" s="1"/>
      <c r="G2" s="1"/>
    </row>
    <row r="3" spans="1:8">
      <c r="A3" s="13"/>
      <c r="B3" s="12"/>
      <c r="C3" s="12"/>
      <c r="D3" s="1"/>
      <c r="E3" s="1"/>
      <c r="F3" s="1"/>
      <c r="G3" s="1"/>
    </row>
    <row r="4" spans="1:8">
      <c r="A4" s="654" t="s">
        <v>25</v>
      </c>
      <c r="B4" s="652" t="s">
        <v>155</v>
      </c>
      <c r="C4" s="647" t="s">
        <v>103</v>
      </c>
      <c r="D4" s="647"/>
      <c r="E4" s="647"/>
      <c r="F4" s="647" t="s">
        <v>104</v>
      </c>
      <c r="G4" s="647"/>
      <c r="H4" s="648"/>
    </row>
    <row r="5" spans="1:8" ht="15.6" customHeight="1">
      <c r="A5" s="655"/>
      <c r="B5" s="653"/>
      <c r="C5" s="319" t="s">
        <v>26</v>
      </c>
      <c r="D5" s="319" t="s">
        <v>77</v>
      </c>
      <c r="E5" s="319" t="s">
        <v>66</v>
      </c>
      <c r="F5" s="319" t="s">
        <v>26</v>
      </c>
      <c r="G5" s="319" t="s">
        <v>77</v>
      </c>
      <c r="H5" s="319" t="s">
        <v>66</v>
      </c>
    </row>
    <row r="6" spans="1:8">
      <c r="A6" s="344">
        <v>1</v>
      </c>
      <c r="B6" s="320" t="s">
        <v>749</v>
      </c>
      <c r="C6" s="307">
        <v>149791883.90688109</v>
      </c>
      <c r="D6" s="307">
        <v>63971268.093118921</v>
      </c>
      <c r="E6" s="307">
        <v>213763152</v>
      </c>
      <c r="F6" s="307">
        <v>129071347.4241996</v>
      </c>
      <c r="G6" s="307">
        <v>60144040.575800456</v>
      </c>
      <c r="H6" s="307">
        <v>189215388.00000006</v>
      </c>
    </row>
    <row r="7" spans="1:8">
      <c r="A7" s="344">
        <v>1.1000000000000001</v>
      </c>
      <c r="B7" s="321" t="s">
        <v>703</v>
      </c>
      <c r="C7" s="307">
        <v>0</v>
      </c>
      <c r="D7" s="307">
        <v>0</v>
      </c>
      <c r="E7" s="307">
        <v>0</v>
      </c>
      <c r="F7" s="307">
        <v>0</v>
      </c>
      <c r="G7" s="307">
        <v>0</v>
      </c>
      <c r="H7" s="307">
        <v>0</v>
      </c>
    </row>
    <row r="8" spans="1:8" ht="20.399999999999999">
      <c r="A8" s="344">
        <v>1.2</v>
      </c>
      <c r="B8" s="321" t="s">
        <v>750</v>
      </c>
      <c r="C8" s="307">
        <v>0</v>
      </c>
      <c r="D8" s="307">
        <v>0</v>
      </c>
      <c r="E8" s="307">
        <v>0</v>
      </c>
      <c r="F8" s="307">
        <v>0</v>
      </c>
      <c r="G8" s="307">
        <v>0</v>
      </c>
      <c r="H8" s="307">
        <v>0</v>
      </c>
    </row>
    <row r="9" spans="1:8" ht="21.6" customHeight="1">
      <c r="A9" s="344">
        <v>1.3</v>
      </c>
      <c r="B9" s="311" t="s">
        <v>751</v>
      </c>
      <c r="C9" s="307">
        <v>0</v>
      </c>
      <c r="D9" s="307">
        <v>0</v>
      </c>
      <c r="E9" s="307">
        <v>0</v>
      </c>
      <c r="F9" s="307">
        <v>0</v>
      </c>
      <c r="G9" s="307">
        <v>0</v>
      </c>
      <c r="H9" s="307">
        <v>0</v>
      </c>
    </row>
    <row r="10" spans="1:8" ht="20.399999999999999">
      <c r="A10" s="344">
        <v>1.4</v>
      </c>
      <c r="B10" s="311" t="s">
        <v>707</v>
      </c>
      <c r="C10" s="307">
        <v>0</v>
      </c>
      <c r="D10" s="307">
        <v>0</v>
      </c>
      <c r="E10" s="307">
        <v>0</v>
      </c>
      <c r="F10" s="307">
        <v>0</v>
      </c>
      <c r="G10" s="307">
        <v>0</v>
      </c>
      <c r="H10" s="307">
        <v>0</v>
      </c>
    </row>
    <row r="11" spans="1:8">
      <c r="A11" s="344">
        <v>1.5</v>
      </c>
      <c r="B11" s="311" t="s">
        <v>710</v>
      </c>
      <c r="C11" s="307">
        <v>150165528.92214802</v>
      </c>
      <c r="D11" s="307">
        <v>63971268.093118921</v>
      </c>
      <c r="E11" s="307">
        <v>214136797.01526695</v>
      </c>
      <c r="F11" s="307">
        <v>129104685.0282446</v>
      </c>
      <c r="G11" s="307">
        <v>60144040.575800456</v>
      </c>
      <c r="H11" s="307">
        <v>189248725.60404506</v>
      </c>
    </row>
    <row r="12" spans="1:8">
      <c r="A12" s="344">
        <v>1.6</v>
      </c>
      <c r="B12" s="312" t="s">
        <v>88</v>
      </c>
      <c r="C12" s="307">
        <v>-373645.01526691281</v>
      </c>
      <c r="D12" s="307">
        <v>0</v>
      </c>
      <c r="E12" s="307">
        <v>-373645.01526691281</v>
      </c>
      <c r="F12" s="307">
        <v>-33337.604044998297</v>
      </c>
      <c r="G12" s="307">
        <v>0</v>
      </c>
      <c r="H12" s="307">
        <v>-33337.604044998297</v>
      </c>
    </row>
    <row r="13" spans="1:8">
      <c r="A13" s="344">
        <v>2</v>
      </c>
      <c r="B13" s="322" t="s">
        <v>752</v>
      </c>
      <c r="C13" s="307">
        <v>-89782217.650000036</v>
      </c>
      <c r="D13" s="307">
        <v>-39080429.880000025</v>
      </c>
      <c r="E13" s="307">
        <v>-128862647.53000006</v>
      </c>
      <c r="F13" s="307">
        <v>-79374303.060000047</v>
      </c>
      <c r="G13" s="307">
        <v>-33183799.581234541</v>
      </c>
      <c r="H13" s="307">
        <v>-112558102.64123459</v>
      </c>
    </row>
    <row r="14" spans="1:8">
      <c r="A14" s="344">
        <v>2.1</v>
      </c>
      <c r="B14" s="311" t="s">
        <v>753</v>
      </c>
      <c r="C14" s="307">
        <v>0</v>
      </c>
      <c r="D14" s="307">
        <v>0</v>
      </c>
      <c r="E14" s="307">
        <v>0</v>
      </c>
      <c r="F14" s="307">
        <v>0</v>
      </c>
      <c r="G14" s="307">
        <v>0</v>
      </c>
      <c r="H14" s="307">
        <v>0</v>
      </c>
    </row>
    <row r="15" spans="1:8" ht="24.6" customHeight="1">
      <c r="A15" s="344">
        <v>2.2000000000000002</v>
      </c>
      <c r="B15" s="311" t="s">
        <v>754</v>
      </c>
      <c r="C15" s="307">
        <v>0</v>
      </c>
      <c r="D15" s="307">
        <v>0</v>
      </c>
      <c r="E15" s="307">
        <v>0</v>
      </c>
      <c r="F15" s="307">
        <v>0</v>
      </c>
      <c r="G15" s="307">
        <v>0</v>
      </c>
      <c r="H15" s="307">
        <v>0</v>
      </c>
    </row>
    <row r="16" spans="1:8" ht="20.399999999999999" customHeight="1">
      <c r="A16" s="344">
        <v>2.2999999999999998</v>
      </c>
      <c r="B16" s="311" t="s">
        <v>755</v>
      </c>
      <c r="C16" s="307">
        <v>-88475478.030000031</v>
      </c>
      <c r="D16" s="307">
        <v>-39080429.880000025</v>
      </c>
      <c r="E16" s="307">
        <v>-127555907.91000006</v>
      </c>
      <c r="F16" s="307">
        <v>-78471899.200000048</v>
      </c>
      <c r="G16" s="307">
        <v>-33183799.581234541</v>
      </c>
      <c r="H16" s="307">
        <v>-111655698.78123459</v>
      </c>
    </row>
    <row r="17" spans="1:8">
      <c r="A17" s="344">
        <v>2.4</v>
      </c>
      <c r="B17" s="311" t="s">
        <v>756</v>
      </c>
      <c r="C17" s="307">
        <v>-1306739.6200000001</v>
      </c>
      <c r="D17" s="307">
        <v>0</v>
      </c>
      <c r="E17" s="307">
        <v>-1306739.6200000001</v>
      </c>
      <c r="F17" s="307">
        <v>-902403.86</v>
      </c>
      <c r="G17" s="307">
        <v>0</v>
      </c>
      <c r="H17" s="307">
        <v>-902403.86</v>
      </c>
    </row>
    <row r="18" spans="1:8">
      <c r="A18" s="344">
        <v>3</v>
      </c>
      <c r="B18" s="322" t="s">
        <v>757</v>
      </c>
      <c r="C18" s="307">
        <v>0</v>
      </c>
      <c r="D18" s="307">
        <v>0</v>
      </c>
      <c r="E18" s="307">
        <v>0</v>
      </c>
      <c r="F18" s="307">
        <v>0</v>
      </c>
      <c r="G18" s="307">
        <v>0</v>
      </c>
      <c r="H18" s="307">
        <v>0</v>
      </c>
    </row>
    <row r="19" spans="1:8">
      <c r="A19" s="344">
        <v>4</v>
      </c>
      <c r="B19" s="322" t="s">
        <v>758</v>
      </c>
      <c r="C19" s="307">
        <v>7634025.9500000011</v>
      </c>
      <c r="D19" s="307">
        <v>2197417.0499999989</v>
      </c>
      <c r="E19" s="307">
        <v>9831443</v>
      </c>
      <c r="F19" s="307">
        <v>7555092.0300000003</v>
      </c>
      <c r="G19" s="307">
        <v>2695985.9699999997</v>
      </c>
      <c r="H19" s="307">
        <v>10251078</v>
      </c>
    </row>
    <row r="20" spans="1:8">
      <c r="A20" s="344">
        <v>5</v>
      </c>
      <c r="B20" s="322" t="s">
        <v>759</v>
      </c>
      <c r="C20" s="307">
        <v>-4359150.18</v>
      </c>
      <c r="D20" s="307">
        <v>-2830436.82</v>
      </c>
      <c r="E20" s="307">
        <v>-7189587</v>
      </c>
      <c r="F20" s="307">
        <v>-2857071.1700000004</v>
      </c>
      <c r="G20" s="307">
        <v>-2255956.8299999996</v>
      </c>
      <c r="H20" s="307">
        <v>-5113028</v>
      </c>
    </row>
    <row r="21" spans="1:8" ht="38.4" customHeight="1">
      <c r="A21" s="344">
        <v>6</v>
      </c>
      <c r="B21" s="322" t="s">
        <v>760</v>
      </c>
      <c r="C21" s="307">
        <v>2313.5300000000002</v>
      </c>
      <c r="D21" s="307">
        <v>0</v>
      </c>
      <c r="E21" s="307">
        <v>2313.5300000000002</v>
      </c>
      <c r="F21" s="307">
        <v>44996.29</v>
      </c>
      <c r="G21" s="307">
        <v>0</v>
      </c>
      <c r="H21" s="307">
        <v>44996.29</v>
      </c>
    </row>
    <row r="22" spans="1:8" ht="27.6" customHeight="1">
      <c r="A22" s="344">
        <v>7</v>
      </c>
      <c r="B22" s="322" t="s">
        <v>761</v>
      </c>
      <c r="C22" s="307">
        <v>-406253.77999999747</v>
      </c>
      <c r="D22" s="307">
        <v>0</v>
      </c>
      <c r="E22" s="307">
        <v>-406253.77999999747</v>
      </c>
      <c r="F22" s="307">
        <v>0</v>
      </c>
      <c r="G22" s="307">
        <v>0</v>
      </c>
      <c r="H22" s="307">
        <v>0</v>
      </c>
    </row>
    <row r="23" spans="1:8" ht="36.9" customHeight="1">
      <c r="A23" s="344">
        <v>8</v>
      </c>
      <c r="B23" s="323" t="s">
        <v>762</v>
      </c>
      <c r="C23" s="307">
        <v>0</v>
      </c>
      <c r="D23" s="307">
        <v>0</v>
      </c>
      <c r="E23" s="307">
        <v>0</v>
      </c>
      <c r="F23" s="307">
        <v>0</v>
      </c>
      <c r="G23" s="307">
        <v>0</v>
      </c>
      <c r="H23" s="307">
        <v>0</v>
      </c>
    </row>
    <row r="24" spans="1:8" ht="34.5" customHeight="1">
      <c r="A24" s="344">
        <v>9</v>
      </c>
      <c r="B24" s="323" t="s">
        <v>763</v>
      </c>
      <c r="C24" s="307">
        <v>0</v>
      </c>
      <c r="D24" s="307">
        <v>0</v>
      </c>
      <c r="E24" s="307">
        <v>0</v>
      </c>
      <c r="F24" s="307">
        <v>0</v>
      </c>
      <c r="G24" s="307">
        <v>0</v>
      </c>
      <c r="H24" s="307">
        <v>0</v>
      </c>
    </row>
    <row r="25" spans="1:8">
      <c r="A25" s="344">
        <v>10</v>
      </c>
      <c r="B25" s="322" t="s">
        <v>764</v>
      </c>
      <c r="C25" s="307">
        <v>5268692.7799999975</v>
      </c>
      <c r="D25" s="307">
        <v>0</v>
      </c>
      <c r="E25" s="307">
        <v>5268692.7799999975</v>
      </c>
      <c r="F25" s="307">
        <v>7514640</v>
      </c>
      <c r="G25" s="307">
        <v>0</v>
      </c>
      <c r="H25" s="307">
        <v>7514640</v>
      </c>
    </row>
    <row r="26" spans="1:8" ht="27" customHeight="1">
      <c r="A26" s="344">
        <v>11</v>
      </c>
      <c r="B26" s="324" t="s">
        <v>765</v>
      </c>
      <c r="C26" s="504">
        <v>497182.19834672706</v>
      </c>
      <c r="D26" s="307">
        <v>0</v>
      </c>
      <c r="E26" s="307">
        <v>497182.19834672706</v>
      </c>
      <c r="F26" s="307">
        <v>425798.08819039341</v>
      </c>
      <c r="G26" s="307">
        <v>0</v>
      </c>
      <c r="H26" s="307">
        <v>425798.08819039341</v>
      </c>
    </row>
    <row r="27" spans="1:8">
      <c r="A27" s="344">
        <v>12</v>
      </c>
      <c r="B27" s="322" t="s">
        <v>766</v>
      </c>
      <c r="C27" s="307">
        <v>450893.15</v>
      </c>
      <c r="D27" s="307">
        <v>517491.56000000006</v>
      </c>
      <c r="E27" s="307">
        <v>968384.71000000008</v>
      </c>
      <c r="F27" s="307">
        <v>479709.9599999999</v>
      </c>
      <c r="G27" s="307">
        <v>640600.67000000004</v>
      </c>
      <c r="H27" s="307">
        <v>1120310.6299999999</v>
      </c>
    </row>
    <row r="28" spans="1:8">
      <c r="A28" s="344">
        <v>13</v>
      </c>
      <c r="B28" s="325" t="s">
        <v>767</v>
      </c>
      <c r="C28" s="307">
        <v>-9990762.1409093123</v>
      </c>
      <c r="D28" s="307">
        <v>-62448.480000000003</v>
      </c>
      <c r="E28" s="307">
        <v>-10053210.620909313</v>
      </c>
      <c r="F28" s="307">
        <v>-9885545.7431603</v>
      </c>
      <c r="G28" s="307">
        <v>-87114.18</v>
      </c>
      <c r="H28" s="307">
        <v>-9972659.9231602997</v>
      </c>
    </row>
    <row r="29" spans="1:8">
      <c r="A29" s="344">
        <v>14</v>
      </c>
      <c r="B29" s="326" t="s">
        <v>768</v>
      </c>
      <c r="C29" s="307">
        <v>-35570363.910000004</v>
      </c>
      <c r="D29" s="307">
        <v>-175041.54</v>
      </c>
      <c r="E29" s="307">
        <v>-35745405.450000003</v>
      </c>
      <c r="F29" s="307">
        <v>-32948018.647551022</v>
      </c>
      <c r="G29" s="307">
        <v>-164811.99</v>
      </c>
      <c r="H29" s="307">
        <v>-33112830.637551021</v>
      </c>
    </row>
    <row r="30" spans="1:8">
      <c r="A30" s="344">
        <v>14.1</v>
      </c>
      <c r="B30" s="302" t="s">
        <v>769</v>
      </c>
      <c r="C30" s="307">
        <v>-32187832.440000001</v>
      </c>
      <c r="D30" s="307">
        <v>0</v>
      </c>
      <c r="E30" s="307">
        <v>-32187832.440000001</v>
      </c>
      <c r="F30" s="307">
        <v>-29338132.15755102</v>
      </c>
      <c r="G30" s="307">
        <v>0</v>
      </c>
      <c r="H30" s="307">
        <v>-29338132.15755102</v>
      </c>
    </row>
    <row r="31" spans="1:8">
      <c r="A31" s="344">
        <v>14.2</v>
      </c>
      <c r="B31" s="302" t="s">
        <v>770</v>
      </c>
      <c r="C31" s="307">
        <v>-3382531.4699999997</v>
      </c>
      <c r="D31" s="307">
        <v>-175041.54</v>
      </c>
      <c r="E31" s="307">
        <v>-3557573.01</v>
      </c>
      <c r="F31" s="307">
        <v>-3609886.49</v>
      </c>
      <c r="G31" s="307">
        <v>-164811.99</v>
      </c>
      <c r="H31" s="307">
        <v>-3774698.4800000004</v>
      </c>
    </row>
    <row r="32" spans="1:8">
      <c r="A32" s="344">
        <v>15</v>
      </c>
      <c r="B32" s="327" t="s">
        <v>771</v>
      </c>
      <c r="C32" s="307">
        <v>-7838383</v>
      </c>
      <c r="D32" s="307">
        <v>0</v>
      </c>
      <c r="E32" s="307">
        <v>-7838383</v>
      </c>
      <c r="F32" s="307">
        <v>-6539577</v>
      </c>
      <c r="G32" s="307">
        <v>0</v>
      </c>
      <c r="H32" s="307">
        <v>-6539577</v>
      </c>
    </row>
    <row r="33" spans="1:8" ht="22.5" customHeight="1">
      <c r="A33" s="344">
        <v>16</v>
      </c>
      <c r="B33" s="298" t="s">
        <v>772</v>
      </c>
      <c r="C33" s="307">
        <v>0</v>
      </c>
      <c r="D33" s="307">
        <v>0</v>
      </c>
      <c r="E33" s="307">
        <v>0</v>
      </c>
      <c r="F33" s="307">
        <v>0</v>
      </c>
      <c r="G33" s="307">
        <v>0</v>
      </c>
      <c r="H33" s="307">
        <v>0</v>
      </c>
    </row>
    <row r="34" spans="1:8">
      <c r="A34" s="344">
        <v>17</v>
      </c>
      <c r="B34" s="322" t="s">
        <v>773</v>
      </c>
      <c r="C34" s="307">
        <v>-55274.418412855041</v>
      </c>
      <c r="D34" s="307">
        <v>0</v>
      </c>
      <c r="E34" s="307">
        <v>-55274.418412855041</v>
      </c>
      <c r="F34" s="307">
        <v>379734.28088092851</v>
      </c>
      <c r="G34" s="307">
        <v>0</v>
      </c>
      <c r="H34" s="307">
        <v>379734.28088092851</v>
      </c>
    </row>
    <row r="35" spans="1:8">
      <c r="A35" s="344">
        <v>17.100000000000001</v>
      </c>
      <c r="B35" s="328" t="s">
        <v>774</v>
      </c>
      <c r="C35" s="511">
        <v>-38435.441224737471</v>
      </c>
      <c r="D35" s="307">
        <v>0</v>
      </c>
      <c r="E35" s="307">
        <v>-38435.441224737471</v>
      </c>
      <c r="F35" s="307">
        <v>375520.42754807428</v>
      </c>
      <c r="G35" s="307">
        <v>0</v>
      </c>
      <c r="H35" s="307">
        <v>375520.42754807428</v>
      </c>
    </row>
    <row r="36" spans="1:8">
      <c r="A36" s="344">
        <v>17.2</v>
      </c>
      <c r="B36" s="302" t="s">
        <v>775</v>
      </c>
      <c r="C36" s="307">
        <v>-16838.977188117569</v>
      </c>
      <c r="D36" s="307">
        <v>0</v>
      </c>
      <c r="E36" s="307">
        <v>-16838.977188117569</v>
      </c>
      <c r="F36" s="307">
        <v>4213.8533328542544</v>
      </c>
      <c r="G36" s="307">
        <v>0</v>
      </c>
      <c r="H36" s="307">
        <v>4213.8533328542544</v>
      </c>
    </row>
    <row r="37" spans="1:8" ht="41.4" customHeight="1">
      <c r="A37" s="344">
        <v>18</v>
      </c>
      <c r="B37" s="329" t="s">
        <v>776</v>
      </c>
      <c r="C37" s="307">
        <v>-7569782.0780564798</v>
      </c>
      <c r="D37" s="307">
        <v>3730170.4850999988</v>
      </c>
      <c r="E37" s="307">
        <v>-3839611.592956481</v>
      </c>
      <c r="F37" s="307">
        <v>-6487259.5006114943</v>
      </c>
      <c r="G37" s="307">
        <v>998855.11531961022</v>
      </c>
      <c r="H37" s="307">
        <v>-5488404.3852918837</v>
      </c>
    </row>
    <row r="38" spans="1:8" ht="20.399999999999999">
      <c r="A38" s="344">
        <v>18.100000000000001</v>
      </c>
      <c r="B38" s="311" t="s">
        <v>777</v>
      </c>
      <c r="C38" s="307">
        <v>0</v>
      </c>
      <c r="D38" s="307">
        <v>0</v>
      </c>
      <c r="E38" s="307">
        <v>0</v>
      </c>
      <c r="F38" s="307">
        <v>0</v>
      </c>
      <c r="G38" s="307">
        <v>0</v>
      </c>
      <c r="H38" s="307">
        <v>0</v>
      </c>
    </row>
    <row r="39" spans="1:8">
      <c r="A39" s="344">
        <v>18.2</v>
      </c>
      <c r="B39" s="311" t="s">
        <v>778</v>
      </c>
      <c r="C39" s="307">
        <v>-7569782.0780564798</v>
      </c>
      <c r="D39" s="307">
        <v>3730170.4850999988</v>
      </c>
      <c r="E39" s="307">
        <v>-3839611.592956481</v>
      </c>
      <c r="F39" s="307">
        <v>-6487259.5006114943</v>
      </c>
      <c r="G39" s="307">
        <v>998855.11531961022</v>
      </c>
      <c r="H39" s="307">
        <v>-5488404.3852918837</v>
      </c>
    </row>
    <row r="40" spans="1:8" ht="24.6" customHeight="1">
      <c r="A40" s="344">
        <v>19</v>
      </c>
      <c r="B40" s="329" t="s">
        <v>779</v>
      </c>
      <c r="C40" s="307">
        <v>0</v>
      </c>
      <c r="D40" s="307">
        <v>0</v>
      </c>
      <c r="E40" s="307">
        <v>0</v>
      </c>
      <c r="F40" s="307">
        <v>0</v>
      </c>
      <c r="G40" s="307">
        <v>0</v>
      </c>
      <c r="H40" s="307">
        <v>0</v>
      </c>
    </row>
    <row r="41" spans="1:8" ht="24.9" customHeight="1">
      <c r="A41" s="344">
        <v>20</v>
      </c>
      <c r="B41" s="329" t="s">
        <v>780</v>
      </c>
      <c r="C41" s="504">
        <v>0</v>
      </c>
      <c r="D41" s="307">
        <v>0</v>
      </c>
      <c r="E41" s="307">
        <v>0</v>
      </c>
      <c r="F41" s="307">
        <v>0</v>
      </c>
      <c r="G41" s="307">
        <v>0</v>
      </c>
      <c r="H41" s="307">
        <v>0</v>
      </c>
    </row>
    <row r="42" spans="1:8" ht="33" customHeight="1">
      <c r="A42" s="344">
        <v>21</v>
      </c>
      <c r="B42" s="330" t="s">
        <v>781</v>
      </c>
      <c r="C42" s="307">
        <v>0</v>
      </c>
      <c r="D42" s="307">
        <v>0</v>
      </c>
      <c r="E42" s="307">
        <v>0</v>
      </c>
      <c r="F42" s="307">
        <v>0</v>
      </c>
      <c r="G42" s="307">
        <v>0</v>
      </c>
      <c r="H42" s="307">
        <v>0</v>
      </c>
    </row>
    <row r="43" spans="1:8">
      <c r="A43" s="344">
        <v>22</v>
      </c>
      <c r="B43" s="331" t="s">
        <v>782</v>
      </c>
      <c r="C43" s="307">
        <v>8072804.3578491574</v>
      </c>
      <c r="D43" s="307">
        <v>28267990.468218889</v>
      </c>
      <c r="E43" s="307">
        <v>36340794.826068044</v>
      </c>
      <c r="F43" s="307">
        <v>7379542.9519480513</v>
      </c>
      <c r="G43" s="307">
        <v>28787799.749885529</v>
      </c>
      <c r="H43" s="307">
        <v>36167342.701833583</v>
      </c>
    </row>
    <row r="44" spans="1:8">
      <c r="A44" s="344">
        <v>23</v>
      </c>
      <c r="B44" s="331" t="s">
        <v>783</v>
      </c>
      <c r="C44" s="307">
        <v>-5436022</v>
      </c>
      <c r="D44" s="307">
        <v>0</v>
      </c>
      <c r="E44" s="307">
        <v>-5436022</v>
      </c>
      <c r="F44" s="307">
        <v>-5327774</v>
      </c>
      <c r="G44" s="307">
        <v>0</v>
      </c>
      <c r="H44" s="307">
        <v>-5327774</v>
      </c>
    </row>
    <row r="45" spans="1:8">
      <c r="A45" s="344">
        <v>24</v>
      </c>
      <c r="B45" s="331" t="s">
        <v>784</v>
      </c>
      <c r="C45" s="307">
        <v>2636782.3578491574</v>
      </c>
      <c r="D45" s="307">
        <v>28267990.468218889</v>
      </c>
      <c r="E45" s="307">
        <v>30904772.826068047</v>
      </c>
      <c r="F45" s="307">
        <v>2051768.9519480513</v>
      </c>
      <c r="G45" s="307">
        <v>28787799.749885529</v>
      </c>
      <c r="H45" s="307">
        <v>30839568.70183358</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42"/>
    <col min="2" max="2" width="87.5546875" bestFit="1" customWidth="1"/>
    <col min="3" max="8" width="12.6640625" customWidth="1"/>
  </cols>
  <sheetData>
    <row r="1" spans="1:8">
      <c r="A1" s="13" t="s">
        <v>97</v>
      </c>
      <c r="B1" s="219" t="str">
        <f>Info!C2</f>
        <v>სს ტერაბანკი</v>
      </c>
      <c r="C1" s="12"/>
      <c r="D1" s="1"/>
      <c r="E1" s="1"/>
      <c r="F1" s="1"/>
      <c r="G1" s="1"/>
    </row>
    <row r="2" spans="1:8">
      <c r="A2" s="13" t="s">
        <v>98</v>
      </c>
      <c r="B2" s="243">
        <f>'1. key ratios'!B2</f>
        <v>46022</v>
      </c>
      <c r="C2" s="12"/>
      <c r="D2" s="1"/>
      <c r="E2" s="1"/>
      <c r="F2" s="1"/>
      <c r="G2" s="1"/>
    </row>
    <row r="3" spans="1:8">
      <c r="A3" s="13"/>
      <c r="B3" s="12"/>
      <c r="C3" s="12"/>
      <c r="D3" s="1"/>
      <c r="E3" s="1"/>
      <c r="F3" s="1"/>
      <c r="G3" s="1"/>
    </row>
    <row r="4" spans="1:8">
      <c r="A4" s="644" t="s">
        <v>25</v>
      </c>
      <c r="B4" s="656" t="s">
        <v>140</v>
      </c>
      <c r="C4" s="657" t="s">
        <v>103</v>
      </c>
      <c r="D4" s="657"/>
      <c r="E4" s="657"/>
      <c r="F4" s="657" t="s">
        <v>104</v>
      </c>
      <c r="G4" s="657"/>
      <c r="H4" s="658"/>
    </row>
    <row r="5" spans="1:8">
      <c r="A5" s="644"/>
      <c r="B5" s="656"/>
      <c r="C5" s="319" t="s">
        <v>26</v>
      </c>
      <c r="D5" s="319" t="s">
        <v>77</v>
      </c>
      <c r="E5" s="319" t="s">
        <v>66</v>
      </c>
      <c r="F5" s="319" t="s">
        <v>26</v>
      </c>
      <c r="G5" s="319" t="s">
        <v>77</v>
      </c>
      <c r="H5" s="332" t="s">
        <v>66</v>
      </c>
    </row>
    <row r="6" spans="1:8">
      <c r="A6" s="333">
        <v>1</v>
      </c>
      <c r="B6" s="335" t="s">
        <v>785</v>
      </c>
      <c r="C6" s="334">
        <v>0</v>
      </c>
      <c r="D6" s="334">
        <v>0</v>
      </c>
      <c r="E6" s="334">
        <v>0</v>
      </c>
      <c r="F6" s="334">
        <v>0</v>
      </c>
      <c r="G6" s="334">
        <v>0</v>
      </c>
      <c r="H6" s="334">
        <v>0</v>
      </c>
    </row>
    <row r="7" spans="1:8">
      <c r="A7" s="333">
        <v>2</v>
      </c>
      <c r="B7" s="335" t="s">
        <v>166</v>
      </c>
      <c r="C7" s="334">
        <v>0</v>
      </c>
      <c r="D7" s="334">
        <v>0</v>
      </c>
      <c r="E7" s="334">
        <v>0</v>
      </c>
      <c r="F7" s="334">
        <v>0</v>
      </c>
      <c r="G7" s="334">
        <v>0</v>
      </c>
      <c r="H7" s="334">
        <v>0</v>
      </c>
    </row>
    <row r="8" spans="1:8">
      <c r="A8" s="333">
        <v>3</v>
      </c>
      <c r="B8" s="335" t="s">
        <v>168</v>
      </c>
      <c r="C8" s="334">
        <v>296499134.54000044</v>
      </c>
      <c r="D8" s="334">
        <v>460132515.86999989</v>
      </c>
      <c r="E8" s="334">
        <v>756631650.41000032</v>
      </c>
      <c r="F8" s="334">
        <v>277053334.30999994</v>
      </c>
      <c r="G8" s="334">
        <v>436944323.45000035</v>
      </c>
      <c r="H8" s="334">
        <v>713997657.76000023</v>
      </c>
    </row>
    <row r="9" spans="1:8">
      <c r="A9" s="333">
        <v>3.1</v>
      </c>
      <c r="B9" s="336" t="s">
        <v>786</v>
      </c>
      <c r="C9" s="334">
        <v>166701501.58000046</v>
      </c>
      <c r="D9" s="334">
        <v>460132515.86999989</v>
      </c>
      <c r="E9" s="334">
        <v>626834017.45000029</v>
      </c>
      <c r="F9" s="334">
        <v>173090097.66999987</v>
      </c>
      <c r="G9" s="334">
        <v>436944323.45000035</v>
      </c>
      <c r="H9" s="334">
        <v>610034421.12000024</v>
      </c>
    </row>
    <row r="10" spans="1:8">
      <c r="A10" s="333">
        <v>3.2</v>
      </c>
      <c r="B10" s="336" t="s">
        <v>787</v>
      </c>
      <c r="C10" s="334">
        <v>129797632.95999999</v>
      </c>
      <c r="D10" s="334">
        <v>0</v>
      </c>
      <c r="E10" s="334">
        <v>129797632.95999999</v>
      </c>
      <c r="F10" s="334">
        <v>103963236.64000008</v>
      </c>
      <c r="G10" s="334">
        <v>0</v>
      </c>
      <c r="H10" s="334">
        <v>103963236.64000008</v>
      </c>
    </row>
    <row r="11" spans="1:8" ht="27.6">
      <c r="A11" s="333">
        <v>4</v>
      </c>
      <c r="B11" s="335" t="s">
        <v>167</v>
      </c>
      <c r="C11" s="334">
        <v>0</v>
      </c>
      <c r="D11" s="334">
        <v>0</v>
      </c>
      <c r="E11" s="334">
        <v>0</v>
      </c>
      <c r="F11" s="334">
        <v>0</v>
      </c>
      <c r="G11" s="334">
        <v>0</v>
      </c>
      <c r="H11" s="334">
        <v>0</v>
      </c>
    </row>
    <row r="12" spans="1:8">
      <c r="A12" s="333">
        <v>4.0999999999999996</v>
      </c>
      <c r="B12" s="336" t="s">
        <v>788</v>
      </c>
      <c r="C12" s="334">
        <v>0</v>
      </c>
      <c r="D12" s="334">
        <v>0</v>
      </c>
      <c r="E12" s="334">
        <v>0</v>
      </c>
      <c r="F12" s="334">
        <v>0</v>
      </c>
      <c r="G12" s="334">
        <v>0</v>
      </c>
      <c r="H12" s="334">
        <v>0</v>
      </c>
    </row>
    <row r="13" spans="1:8">
      <c r="A13" s="333">
        <v>4.2</v>
      </c>
      <c r="B13" s="336" t="s">
        <v>789</v>
      </c>
      <c r="C13" s="334">
        <v>0</v>
      </c>
      <c r="D13" s="334">
        <v>0</v>
      </c>
      <c r="E13" s="334">
        <v>0</v>
      </c>
      <c r="F13" s="334">
        <v>0</v>
      </c>
      <c r="G13" s="334">
        <v>0</v>
      </c>
      <c r="H13" s="334">
        <v>0</v>
      </c>
    </row>
    <row r="14" spans="1:8">
      <c r="A14" s="333">
        <v>5</v>
      </c>
      <c r="B14" s="337" t="s">
        <v>790</v>
      </c>
      <c r="C14" s="334">
        <v>1732183627.8524985</v>
      </c>
      <c r="D14" s="334">
        <v>1655096257.1416001</v>
      </c>
      <c r="E14" s="334">
        <v>3387279884.9940987</v>
      </c>
      <c r="F14" s="334">
        <v>1528423490.8395553</v>
      </c>
      <c r="G14" s="334">
        <v>1359190743.3388</v>
      </c>
      <c r="H14" s="334">
        <v>2887614234.1783552</v>
      </c>
    </row>
    <row r="15" spans="1:8">
      <c r="A15" s="333">
        <v>5.0999999999999996</v>
      </c>
      <c r="B15" s="338" t="s">
        <v>791</v>
      </c>
      <c r="C15" s="334">
        <v>20097807.219999995</v>
      </c>
      <c r="D15" s="334">
        <v>31251171.720000003</v>
      </c>
      <c r="E15" s="334">
        <v>51348978.939999998</v>
      </c>
      <c r="F15" s="334">
        <v>14387085.479999995</v>
      </c>
      <c r="G15" s="334">
        <v>38510447.359999985</v>
      </c>
      <c r="H15" s="334">
        <v>52897532.839999981</v>
      </c>
    </row>
    <row r="16" spans="1:8">
      <c r="A16" s="333">
        <v>5.2</v>
      </c>
      <c r="B16" s="338" t="s">
        <v>792</v>
      </c>
      <c r="C16" s="334">
        <v>110568155.7</v>
      </c>
      <c r="D16" s="334">
        <v>36062.33</v>
      </c>
      <c r="E16" s="334">
        <v>110604218.03</v>
      </c>
      <c r="F16" s="334">
        <v>106595051.06</v>
      </c>
      <c r="G16" s="334">
        <v>3181370.44</v>
      </c>
      <c r="H16" s="334">
        <v>109776421.5</v>
      </c>
    </row>
    <row r="17" spans="1:8">
      <c r="A17" s="333">
        <v>5.3</v>
      </c>
      <c r="B17" s="338" t="s">
        <v>793</v>
      </c>
      <c r="C17" s="334">
        <v>1354840358.3199983</v>
      </c>
      <c r="D17" s="334">
        <v>1581319460.21</v>
      </c>
      <c r="E17" s="334">
        <v>2936159818.5299983</v>
      </c>
      <c r="F17" s="334">
        <v>1116477796.7699988</v>
      </c>
      <c r="G17" s="334">
        <v>1243852690.2900004</v>
      </c>
      <c r="H17" s="334">
        <v>2360330487.0599995</v>
      </c>
    </row>
    <row r="18" spans="1:8">
      <c r="A18" s="333" t="s">
        <v>169</v>
      </c>
      <c r="B18" s="339" t="s">
        <v>794</v>
      </c>
      <c r="C18" s="334">
        <v>767289795.59999859</v>
      </c>
      <c r="D18" s="334">
        <v>522346649.25000012</v>
      </c>
      <c r="E18" s="334">
        <v>1289636444.8499987</v>
      </c>
      <c r="F18" s="334">
        <v>644404562.71999872</v>
      </c>
      <c r="G18" s="334">
        <v>453670097.13000017</v>
      </c>
      <c r="H18" s="334">
        <v>1098074659.849999</v>
      </c>
    </row>
    <row r="19" spans="1:8">
      <c r="A19" s="333" t="s">
        <v>170</v>
      </c>
      <c r="B19" s="340" t="s">
        <v>795</v>
      </c>
      <c r="C19" s="334">
        <v>276735305.51999944</v>
      </c>
      <c r="D19" s="334">
        <v>670700908.80999994</v>
      </c>
      <c r="E19" s="334">
        <v>947436214.32999945</v>
      </c>
      <c r="F19" s="334">
        <v>207390504.85999992</v>
      </c>
      <c r="G19" s="334">
        <v>445516278.11999995</v>
      </c>
      <c r="H19" s="334">
        <v>652906782.9799999</v>
      </c>
    </row>
    <row r="20" spans="1:8">
      <c r="A20" s="333" t="s">
        <v>171</v>
      </c>
      <c r="B20" s="340" t="s">
        <v>796</v>
      </c>
      <c r="C20" s="334">
        <v>28259777.569999989</v>
      </c>
      <c r="D20" s="334">
        <v>68434661.760000005</v>
      </c>
      <c r="E20" s="334">
        <v>96694439.329999998</v>
      </c>
      <c r="F20" s="334">
        <v>24930095.899999995</v>
      </c>
      <c r="G20" s="334">
        <v>72469420.339999974</v>
      </c>
      <c r="H20" s="334">
        <v>97399516.239999965</v>
      </c>
    </row>
    <row r="21" spans="1:8">
      <c r="A21" s="333" t="s">
        <v>172</v>
      </c>
      <c r="B21" s="340" t="s">
        <v>797</v>
      </c>
      <c r="C21" s="334">
        <v>226718618.62000039</v>
      </c>
      <c r="D21" s="334">
        <v>203059025.15000013</v>
      </c>
      <c r="E21" s="334">
        <v>429777643.77000052</v>
      </c>
      <c r="F21" s="334">
        <v>191787489.86000007</v>
      </c>
      <c r="G21" s="334">
        <v>174470205.78000009</v>
      </c>
      <c r="H21" s="334">
        <v>366257695.64000016</v>
      </c>
    </row>
    <row r="22" spans="1:8">
      <c r="A22" s="333" t="s">
        <v>173</v>
      </c>
      <c r="B22" s="340" t="s">
        <v>515</v>
      </c>
      <c r="C22" s="334">
        <v>55836861.010000065</v>
      </c>
      <c r="D22" s="334">
        <v>116778215.24000001</v>
      </c>
      <c r="E22" s="334">
        <v>172615076.25000006</v>
      </c>
      <c r="F22" s="334">
        <v>47965143.43</v>
      </c>
      <c r="G22" s="334">
        <v>97726688.920000017</v>
      </c>
      <c r="H22" s="334">
        <v>145691832.35000002</v>
      </c>
    </row>
    <row r="23" spans="1:8">
      <c r="A23" s="333">
        <v>5.4</v>
      </c>
      <c r="B23" s="338" t="s">
        <v>798</v>
      </c>
      <c r="C23" s="334">
        <v>150369085.43820027</v>
      </c>
      <c r="D23" s="334">
        <v>18155249.046399992</v>
      </c>
      <c r="E23" s="334">
        <v>168524334.48460025</v>
      </c>
      <c r="F23" s="334">
        <v>154892960.67565897</v>
      </c>
      <c r="G23" s="334">
        <v>29324591.673146863</v>
      </c>
      <c r="H23" s="334">
        <v>184217552.34880584</v>
      </c>
    </row>
    <row r="24" spans="1:8">
      <c r="A24" s="333">
        <v>5.5</v>
      </c>
      <c r="B24" s="338" t="s">
        <v>799</v>
      </c>
      <c r="C24" s="334">
        <v>0</v>
      </c>
      <c r="D24" s="334">
        <v>0</v>
      </c>
      <c r="E24" s="334">
        <v>0</v>
      </c>
      <c r="F24" s="334">
        <v>0</v>
      </c>
      <c r="G24" s="334">
        <v>0</v>
      </c>
      <c r="H24" s="334">
        <v>0</v>
      </c>
    </row>
    <row r="25" spans="1:8">
      <c r="A25" s="333">
        <v>5.6</v>
      </c>
      <c r="B25" s="338" t="s">
        <v>800</v>
      </c>
      <c r="C25" s="334">
        <v>0</v>
      </c>
      <c r="D25" s="334">
        <v>0</v>
      </c>
      <c r="E25" s="334">
        <v>0</v>
      </c>
      <c r="F25" s="334">
        <v>0</v>
      </c>
      <c r="G25" s="334">
        <v>0</v>
      </c>
      <c r="H25" s="334">
        <v>0</v>
      </c>
    </row>
    <row r="26" spans="1:8">
      <c r="A26" s="333">
        <v>5.7</v>
      </c>
      <c r="B26" s="338" t="s">
        <v>515</v>
      </c>
      <c r="C26" s="334">
        <v>96308221.174299985</v>
      </c>
      <c r="D26" s="334">
        <v>24334313.835200008</v>
      </c>
      <c r="E26" s="334">
        <v>120642535.0095</v>
      </c>
      <c r="F26" s="334">
        <v>136070596.85389748</v>
      </c>
      <c r="G26" s="334">
        <v>44321643.575652555</v>
      </c>
      <c r="H26" s="334">
        <v>180392240.42955005</v>
      </c>
    </row>
    <row r="27" spans="1:8">
      <c r="A27" s="333">
        <v>6</v>
      </c>
      <c r="B27" s="337" t="s">
        <v>801</v>
      </c>
      <c r="C27" s="334">
        <v>39294750.700000025</v>
      </c>
      <c r="D27" s="334">
        <v>39594448.870000005</v>
      </c>
      <c r="E27" s="334">
        <v>78889199.570000023</v>
      </c>
      <c r="F27" s="334">
        <v>28329949.860000022</v>
      </c>
      <c r="G27" s="334">
        <v>31266672.470000003</v>
      </c>
      <c r="H27" s="334">
        <v>59596622.330000028</v>
      </c>
    </row>
    <row r="28" spans="1:8">
      <c r="A28" s="333">
        <v>7</v>
      </c>
      <c r="B28" s="337" t="s">
        <v>802</v>
      </c>
      <c r="C28" s="334">
        <v>41312016.550000004</v>
      </c>
      <c r="D28" s="334">
        <v>8048451.6714000003</v>
      </c>
      <c r="E28" s="334">
        <v>49360468.221400008</v>
      </c>
      <c r="F28" s="334">
        <v>0</v>
      </c>
      <c r="G28" s="334">
        <v>0</v>
      </c>
      <c r="H28" s="334">
        <v>0</v>
      </c>
    </row>
    <row r="29" spans="1:8">
      <c r="A29" s="333">
        <v>8</v>
      </c>
      <c r="B29" s="337" t="s">
        <v>803</v>
      </c>
      <c r="C29" s="334">
        <v>0</v>
      </c>
      <c r="D29" s="334">
        <v>0</v>
      </c>
      <c r="E29" s="334">
        <v>0</v>
      </c>
      <c r="F29" s="334">
        <v>0</v>
      </c>
      <c r="G29" s="334">
        <v>0</v>
      </c>
      <c r="H29" s="334">
        <v>0</v>
      </c>
    </row>
    <row r="30" spans="1:8">
      <c r="A30" s="333">
        <v>9</v>
      </c>
      <c r="B30" s="335" t="s">
        <v>174</v>
      </c>
      <c r="C30" s="334">
        <v>19042200</v>
      </c>
      <c r="D30" s="334">
        <v>80702513.559999987</v>
      </c>
      <c r="E30" s="334">
        <v>99744713.559999987</v>
      </c>
      <c r="F30" s="334">
        <v>31504000</v>
      </c>
      <c r="G30" s="334">
        <v>129386040</v>
      </c>
      <c r="H30" s="334">
        <v>160890040</v>
      </c>
    </row>
    <row r="31" spans="1:8" ht="27.6">
      <c r="A31" s="333">
        <v>9.1</v>
      </c>
      <c r="B31" s="336" t="s">
        <v>804</v>
      </c>
      <c r="C31" s="334">
        <v>19042200</v>
      </c>
      <c r="D31" s="334">
        <v>30830156.779999994</v>
      </c>
      <c r="E31" s="334">
        <v>49872356.779999994</v>
      </c>
      <c r="F31" s="334">
        <v>25880200</v>
      </c>
      <c r="G31" s="334">
        <v>54564820</v>
      </c>
      <c r="H31" s="334">
        <v>80445020</v>
      </c>
    </row>
    <row r="32" spans="1:8" ht="27.6">
      <c r="A32" s="333">
        <v>9.1999999999999993</v>
      </c>
      <c r="B32" s="336" t="s">
        <v>805</v>
      </c>
      <c r="C32" s="334">
        <v>0</v>
      </c>
      <c r="D32" s="334">
        <v>49872356.779999994</v>
      </c>
      <c r="E32" s="334">
        <v>49872356.779999994</v>
      </c>
      <c r="F32" s="334">
        <v>5623800</v>
      </c>
      <c r="G32" s="334">
        <v>74821220</v>
      </c>
      <c r="H32" s="334">
        <v>80445020</v>
      </c>
    </row>
    <row r="33" spans="1:8" ht="27.6">
      <c r="A33" s="333">
        <v>9.3000000000000007</v>
      </c>
      <c r="B33" s="336" t="s">
        <v>806</v>
      </c>
      <c r="C33" s="334">
        <v>0</v>
      </c>
      <c r="D33" s="334">
        <v>0</v>
      </c>
      <c r="E33" s="334">
        <v>0</v>
      </c>
      <c r="F33" s="334">
        <v>0</v>
      </c>
      <c r="G33" s="334">
        <v>0</v>
      </c>
      <c r="H33" s="334">
        <v>0</v>
      </c>
    </row>
    <row r="34" spans="1:8">
      <c r="A34" s="333">
        <v>9.4</v>
      </c>
      <c r="B34" s="336" t="s">
        <v>807</v>
      </c>
      <c r="C34" s="334">
        <v>0</v>
      </c>
      <c r="D34" s="334">
        <v>0</v>
      </c>
      <c r="E34" s="334">
        <v>0</v>
      </c>
      <c r="F34" s="334">
        <v>0</v>
      </c>
      <c r="G34" s="334">
        <v>0</v>
      </c>
      <c r="H34" s="334">
        <v>0</v>
      </c>
    </row>
    <row r="35" spans="1:8">
      <c r="A35" s="333">
        <v>9.5</v>
      </c>
      <c r="B35" s="336" t="s">
        <v>808</v>
      </c>
      <c r="C35" s="334">
        <v>0</v>
      </c>
      <c r="D35" s="334">
        <v>0</v>
      </c>
      <c r="E35" s="334">
        <v>0</v>
      </c>
      <c r="F35" s="334">
        <v>0</v>
      </c>
      <c r="G35" s="334">
        <v>0</v>
      </c>
      <c r="H35" s="334">
        <v>0</v>
      </c>
    </row>
    <row r="36" spans="1:8" ht="27.6">
      <c r="A36" s="333">
        <v>9.6</v>
      </c>
      <c r="B36" s="336" t="s">
        <v>809</v>
      </c>
      <c r="C36" s="334">
        <v>0</v>
      </c>
      <c r="D36" s="334">
        <v>0</v>
      </c>
      <c r="E36" s="334">
        <v>0</v>
      </c>
      <c r="F36" s="334">
        <v>0</v>
      </c>
      <c r="G36" s="334">
        <v>0</v>
      </c>
      <c r="H36" s="334">
        <v>0</v>
      </c>
    </row>
    <row r="37" spans="1:8" ht="27.6">
      <c r="A37" s="333">
        <v>9.6999999999999993</v>
      </c>
      <c r="B37" s="336" t="s">
        <v>810</v>
      </c>
      <c r="C37" s="334">
        <v>0</v>
      </c>
      <c r="D37" s="334">
        <v>0</v>
      </c>
      <c r="E37" s="334">
        <v>0</v>
      </c>
      <c r="F37" s="334">
        <v>0</v>
      </c>
      <c r="G37" s="334">
        <v>0</v>
      </c>
      <c r="H37" s="334">
        <v>0</v>
      </c>
    </row>
    <row r="38" spans="1:8">
      <c r="A38" s="333">
        <v>10</v>
      </c>
      <c r="B38" s="337" t="s">
        <v>811</v>
      </c>
      <c r="C38" s="334">
        <v>18554835.090000011</v>
      </c>
      <c r="D38" s="334">
        <v>2078058.29</v>
      </c>
      <c r="E38" s="334">
        <v>20632893.38000001</v>
      </c>
      <c r="F38" s="334">
        <v>15663450.98</v>
      </c>
      <c r="G38" s="334">
        <v>6001792.6799999997</v>
      </c>
      <c r="H38" s="334">
        <v>21665243.66</v>
      </c>
    </row>
    <row r="39" spans="1:8">
      <c r="A39" s="333">
        <v>10.1</v>
      </c>
      <c r="B39" s="336" t="s">
        <v>812</v>
      </c>
      <c r="C39" s="334">
        <v>990826.58000000019</v>
      </c>
      <c r="D39" s="334">
        <v>37270.65</v>
      </c>
      <c r="E39" s="334">
        <v>1028097.2300000002</v>
      </c>
      <c r="F39" s="334">
        <v>706417.2699999999</v>
      </c>
      <c r="G39" s="334">
        <v>0</v>
      </c>
      <c r="H39" s="334">
        <v>706417.2699999999</v>
      </c>
    </row>
    <row r="40" spans="1:8" ht="27.6">
      <c r="A40" s="333">
        <v>10.199999999999999</v>
      </c>
      <c r="B40" s="336" t="s">
        <v>813</v>
      </c>
      <c r="C40" s="334">
        <v>754661.84000000008</v>
      </c>
      <c r="D40" s="334">
        <v>38750.28</v>
      </c>
      <c r="E40" s="334">
        <v>793412.12000000011</v>
      </c>
      <c r="F40" s="334">
        <v>536287.03</v>
      </c>
      <c r="G40" s="334">
        <v>0</v>
      </c>
      <c r="H40" s="334">
        <v>536287.03</v>
      </c>
    </row>
    <row r="41" spans="1:8" ht="27.6">
      <c r="A41" s="333">
        <v>10.3</v>
      </c>
      <c r="B41" s="336" t="s">
        <v>814</v>
      </c>
      <c r="C41" s="334">
        <v>10413861.050000014</v>
      </c>
      <c r="D41" s="334">
        <v>1113932.03</v>
      </c>
      <c r="E41" s="334">
        <v>11527793.080000013</v>
      </c>
      <c r="F41" s="334">
        <v>9009146.5299999975</v>
      </c>
      <c r="G41" s="334">
        <v>3730004.1799999997</v>
      </c>
      <c r="H41" s="334">
        <v>12739150.709999997</v>
      </c>
    </row>
    <row r="42" spans="1:8" ht="27.6">
      <c r="A42" s="333">
        <v>10.4</v>
      </c>
      <c r="B42" s="336" t="s">
        <v>815</v>
      </c>
      <c r="C42" s="334">
        <v>8140974.0399999972</v>
      </c>
      <c r="D42" s="334">
        <v>964126.26</v>
      </c>
      <c r="E42" s="334">
        <v>9105100.299999997</v>
      </c>
      <c r="F42" s="334">
        <v>6654304.450000003</v>
      </c>
      <c r="G42" s="334">
        <v>2271788.5</v>
      </c>
      <c r="H42" s="334">
        <v>8926092.950000003</v>
      </c>
    </row>
    <row r="43" spans="1:8">
      <c r="A43" s="333">
        <v>11</v>
      </c>
      <c r="B43" s="341" t="s">
        <v>175</v>
      </c>
      <c r="C43" s="334">
        <v>0</v>
      </c>
      <c r="D43" s="334">
        <v>0</v>
      </c>
      <c r="E43" s="334">
        <v>0</v>
      </c>
      <c r="F43" s="334">
        <v>0</v>
      </c>
      <c r="G43" s="334">
        <v>0</v>
      </c>
      <c r="H43" s="334">
        <v>0</v>
      </c>
    </row>
    <row r="44" spans="1:8">
      <c r="C44" s="343"/>
      <c r="D44" s="343"/>
      <c r="E44" s="343"/>
      <c r="F44" s="343"/>
      <c r="G44" s="343"/>
      <c r="H44" s="343"/>
    </row>
    <row r="45" spans="1:8">
      <c r="C45" s="343"/>
      <c r="D45" s="343"/>
      <c r="E45" s="343"/>
      <c r="F45" s="343"/>
      <c r="G45" s="343"/>
      <c r="H45" s="343"/>
    </row>
    <row r="46" spans="1:8">
      <c r="C46" s="343"/>
      <c r="D46" s="343"/>
      <c r="E46" s="343"/>
      <c r="F46" s="343"/>
      <c r="G46" s="343"/>
      <c r="H46" s="343"/>
    </row>
    <row r="47" spans="1:8">
      <c r="C47" s="343"/>
      <c r="D47" s="343"/>
      <c r="E47" s="343"/>
      <c r="F47" s="343"/>
      <c r="G47" s="343"/>
      <c r="H47" s="343"/>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2" tint="-9.9978637043366805E-2"/>
  </sheetPr>
  <dimension ref="A1:G18"/>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ColWidth="9.109375" defaultRowHeight="13.8"/>
  <cols>
    <col min="1" max="1" width="9.5546875" style="1" bestFit="1" customWidth="1"/>
    <col min="2" max="2" width="93.5546875" style="1" customWidth="1"/>
    <col min="3" max="4" width="12.33203125" style="1" bestFit="1" customWidth="1"/>
    <col min="5" max="7" width="12.33203125" style="8" bestFit="1" customWidth="1"/>
    <col min="8" max="11" width="9.6640625" style="8" customWidth="1"/>
    <col min="12" max="16384" width="9.109375" style="8"/>
  </cols>
  <sheetData>
    <row r="1" spans="1:7">
      <c r="A1" s="13" t="s">
        <v>97</v>
      </c>
      <c r="B1" s="12" t="str">
        <f>Info!C2</f>
        <v>სს ტერაბანკი</v>
      </c>
      <c r="C1" s="12"/>
    </row>
    <row r="2" spans="1:7">
      <c r="A2" s="13" t="s">
        <v>98</v>
      </c>
      <c r="B2" s="243">
        <f>'1. key ratios'!B2</f>
        <v>46022</v>
      </c>
      <c r="C2" s="12"/>
    </row>
    <row r="3" spans="1:7">
      <c r="A3" s="13"/>
      <c r="B3" s="12"/>
      <c r="C3" s="12"/>
    </row>
    <row r="4" spans="1:7" ht="15" customHeight="1" thickBot="1">
      <c r="A4" s="118" t="s">
        <v>242</v>
      </c>
      <c r="B4" s="119" t="s">
        <v>96</v>
      </c>
      <c r="C4" s="120" t="s">
        <v>76</v>
      </c>
    </row>
    <row r="5" spans="1:7" ht="15" customHeight="1">
      <c r="A5" s="116" t="s">
        <v>25</v>
      </c>
      <c r="B5" s="117"/>
      <c r="C5" s="232" t="str">
        <f>INT((MONTH($B$2))/3)&amp;"Q"&amp;"-"&amp;YEAR($B$2)</f>
        <v>4Q-2025</v>
      </c>
      <c r="D5" s="232" t="str">
        <f>IF(INT(MONTH($B$2))=3, "4"&amp;"Q"&amp;"-"&amp;YEAR($B$2)-1, IF(INT(MONTH($B$2))=6, "1"&amp;"Q"&amp;"-"&amp;YEAR($B$2), IF(INT(MONTH($B$2))=9, "2"&amp;"Q"&amp;"-"&amp;YEAR($B$2),IF(INT(MONTH($B$2))=12, "3"&amp;"Q"&amp;"-"&amp;YEAR($B$2), 0))))</f>
        <v>3Q-2025</v>
      </c>
      <c r="E5" s="232" t="str">
        <f>IF(INT(MONTH($B$2))=3, "3"&amp;"Q"&amp;"-"&amp;YEAR($B$2)-1, IF(INT(MONTH($B$2))=6, "4"&amp;"Q"&amp;"-"&amp;YEAR($B$2)-1, IF(INT(MONTH($B$2))=9, "1"&amp;"Q"&amp;"-"&amp;YEAR($B$2),IF(INT(MONTH($B$2))=12, "2"&amp;"Q"&amp;"-"&amp;YEAR($B$2), 0))))</f>
        <v>2Q-2025</v>
      </c>
      <c r="F5" s="232" t="str">
        <f>IF(INT(MONTH($B$2))=3, "2"&amp;"Q"&amp;"-"&amp;YEAR($B$2)-1, IF(INT(MONTH($B$2))=6, "3"&amp;"Q"&amp;"-"&amp;YEAR($B$2)-1, IF(INT(MONTH($B$2))=9, "4"&amp;"Q"&amp;"-"&amp;YEAR($B$2)-1,IF(INT(MONTH($B$2))=12, "1"&amp;"Q"&amp;"-"&amp;YEAR($B$2), 0))))</f>
        <v>1Q-2025</v>
      </c>
      <c r="G5" s="232" t="str">
        <f>IF(INT(MONTH($B$2))=3, "1"&amp;"Q"&amp;"-"&amp;YEAR($B$2)-1, IF(INT(MONTH($B$2))=6, "2"&amp;"Q"&amp;"-"&amp;YEAR($B$2)-1, IF(INT(MONTH($B$2))=9, "3"&amp;"Q"&amp;"-"&amp;YEAR($B$2)-1,IF(INT(MONTH($B$2))=12, "4"&amp;"Q"&amp;"-"&amp;YEAR($B$2)-1, 0))))</f>
        <v>4Q-2024</v>
      </c>
    </row>
    <row r="6" spans="1:7" ht="15" customHeight="1">
      <c r="A6" s="201">
        <v>1</v>
      </c>
      <c r="B6" s="225" t="s">
        <v>101</v>
      </c>
      <c r="C6" s="202">
        <v>1593453387.7303619</v>
      </c>
      <c r="D6" s="202">
        <v>1541681316.7569149</v>
      </c>
      <c r="E6" s="202">
        <v>1542768002.4614844</v>
      </c>
      <c r="F6" s="202">
        <v>1510848837.3731191</v>
      </c>
      <c r="G6" s="202">
        <v>1459724959.0767858</v>
      </c>
    </row>
    <row r="7" spans="1:7" ht="15" customHeight="1">
      <c r="A7" s="201">
        <v>1.1000000000000001</v>
      </c>
      <c r="B7" s="203" t="s">
        <v>414</v>
      </c>
      <c r="C7" s="204">
        <v>1538505128.30936</v>
      </c>
      <c r="D7" s="204">
        <v>1488408209.8669012</v>
      </c>
      <c r="E7" s="204">
        <v>1482566939.1119893</v>
      </c>
      <c r="F7" s="204">
        <v>1457036903.2033718</v>
      </c>
      <c r="G7" s="204">
        <v>1412148426.376039</v>
      </c>
    </row>
    <row r="8" spans="1:7" ht="27.6">
      <c r="A8" s="201" t="s">
        <v>146</v>
      </c>
      <c r="B8" s="205" t="s">
        <v>239</v>
      </c>
      <c r="C8" s="204">
        <v>5500000</v>
      </c>
      <c r="D8" s="204">
        <v>5500000</v>
      </c>
      <c r="E8" s="204">
        <v>5500000</v>
      </c>
      <c r="F8" s="204">
        <v>5500000</v>
      </c>
      <c r="G8" s="204">
        <v>0</v>
      </c>
    </row>
    <row r="9" spans="1:7" ht="15" customHeight="1">
      <c r="A9" s="201">
        <v>1.2</v>
      </c>
      <c r="B9" s="203" t="s">
        <v>21</v>
      </c>
      <c r="C9" s="204">
        <v>53162806.921967842</v>
      </c>
      <c r="D9" s="204">
        <v>49724615.04738389</v>
      </c>
      <c r="E9" s="204">
        <v>55748150.845175155</v>
      </c>
      <c r="F9" s="204">
        <v>51382316.75637757</v>
      </c>
      <c r="G9" s="204">
        <v>46231386.300746784</v>
      </c>
    </row>
    <row r="10" spans="1:7" ht="15" customHeight="1">
      <c r="A10" s="201">
        <v>1.3</v>
      </c>
      <c r="B10" s="226" t="s">
        <v>73</v>
      </c>
      <c r="C10" s="204">
        <v>1785452.499034232</v>
      </c>
      <c r="D10" s="204">
        <v>3548491.8426299994</v>
      </c>
      <c r="E10" s="204">
        <v>4452912.5043199994</v>
      </c>
      <c r="F10" s="204">
        <v>2429617.4133699997</v>
      </c>
      <c r="G10" s="204">
        <v>1345146.4000000001</v>
      </c>
    </row>
    <row r="11" spans="1:7" ht="15" customHeight="1">
      <c r="A11" s="201">
        <v>2</v>
      </c>
      <c r="B11" s="225" t="s">
        <v>102</v>
      </c>
      <c r="C11" s="204">
        <v>5291337.929238664</v>
      </c>
      <c r="D11" s="204">
        <v>3281644.6359271007</v>
      </c>
      <c r="E11" s="204">
        <v>4543744.6059740465</v>
      </c>
      <c r="F11" s="204">
        <v>2984096.385061149</v>
      </c>
      <c r="G11" s="204">
        <v>794752.09463778266</v>
      </c>
    </row>
    <row r="12" spans="1:7" ht="15" customHeight="1">
      <c r="A12" s="201">
        <v>3</v>
      </c>
      <c r="B12" s="225" t="s">
        <v>100</v>
      </c>
      <c r="C12" s="204">
        <v>165289646.72316483</v>
      </c>
      <c r="D12" s="204">
        <v>148245985</v>
      </c>
      <c r="E12" s="204">
        <v>148245985</v>
      </c>
      <c r="F12" s="204">
        <v>148245985</v>
      </c>
      <c r="G12" s="204">
        <v>148245985</v>
      </c>
    </row>
    <row r="13" spans="1:7" ht="15" customHeight="1" thickBot="1">
      <c r="A13" s="62">
        <v>4</v>
      </c>
      <c r="B13" s="227" t="s">
        <v>147</v>
      </c>
      <c r="C13" s="136">
        <v>1764034372.3827653</v>
      </c>
      <c r="D13" s="136">
        <v>1693208946.3928421</v>
      </c>
      <c r="E13" s="136">
        <v>1695557732.0674584</v>
      </c>
      <c r="F13" s="136">
        <v>1662078918.7581804</v>
      </c>
      <c r="G13" s="136">
        <v>1608765696.1714237</v>
      </c>
    </row>
    <row r="14" spans="1:7">
      <c r="B14" s="17"/>
    </row>
    <row r="15" spans="1:7">
      <c r="B15" s="17"/>
    </row>
    <row r="16" spans="1:7">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9.9978637043366805E-2"/>
  </sheetPr>
  <dimension ref="A1:H31"/>
  <sheetViews>
    <sheetView showGridLines="0"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RowHeight="14.4"/>
  <cols>
    <col min="1" max="1" width="9.5546875" style="1" bestFit="1" customWidth="1"/>
    <col min="2" max="2" width="58.88671875" style="1" customWidth="1"/>
    <col min="3" max="3" width="34.33203125" style="1" customWidth="1"/>
  </cols>
  <sheetData>
    <row r="1" spans="1:8">
      <c r="A1" s="1" t="s">
        <v>97</v>
      </c>
      <c r="B1" s="1" t="str">
        <f>Info!C2</f>
        <v>სს ტერაბანკი</v>
      </c>
    </row>
    <row r="2" spans="1:8">
      <c r="A2" s="1" t="s">
        <v>98</v>
      </c>
      <c r="B2" s="243">
        <f>'1. key ratios'!B2</f>
        <v>46022</v>
      </c>
    </row>
    <row r="4" spans="1:8" ht="25.5" customHeight="1" thickBot="1">
      <c r="A4" s="130" t="s">
        <v>243</v>
      </c>
      <c r="B4" s="23" t="s">
        <v>80</v>
      </c>
      <c r="C4" s="9"/>
    </row>
    <row r="5" spans="1:8">
      <c r="A5" s="7"/>
      <c r="B5" s="221" t="s">
        <v>81</v>
      </c>
      <c r="C5" s="230" t="s">
        <v>424</v>
      </c>
    </row>
    <row r="6" spans="1:8" ht="15">
      <c r="A6" s="10">
        <v>1</v>
      </c>
      <c r="B6" s="24" t="s">
        <v>1007</v>
      </c>
      <c r="C6" s="228" t="s">
        <v>1008</v>
      </c>
    </row>
    <row r="7" spans="1:8" ht="15">
      <c r="A7" s="10">
        <v>2</v>
      </c>
      <c r="B7" s="24" t="s">
        <v>1009</v>
      </c>
      <c r="C7" s="228" t="s">
        <v>1010</v>
      </c>
    </row>
    <row r="8" spans="1:8" ht="15">
      <c r="A8" s="10">
        <v>3</v>
      </c>
      <c r="B8" s="24" t="s">
        <v>1011</v>
      </c>
      <c r="C8" s="228" t="s">
        <v>1012</v>
      </c>
    </row>
    <row r="9" spans="1:8" ht="15">
      <c r="A9" s="10">
        <v>4</v>
      </c>
      <c r="B9" s="24" t="s">
        <v>1013</v>
      </c>
      <c r="C9" s="228" t="s">
        <v>1014</v>
      </c>
    </row>
    <row r="10" spans="1:8" ht="15">
      <c r="A10" s="10">
        <v>5</v>
      </c>
      <c r="B10" s="24" t="s">
        <v>1015</v>
      </c>
      <c r="C10" s="228" t="s">
        <v>1012</v>
      </c>
    </row>
    <row r="11" spans="1:8" ht="15">
      <c r="A11" s="10"/>
      <c r="B11" s="24"/>
      <c r="C11" s="228"/>
    </row>
    <row r="12" spans="1:8" ht="15">
      <c r="A12" s="10"/>
      <c r="B12" s="24"/>
      <c r="C12" s="228"/>
      <c r="H12" s="2"/>
    </row>
    <row r="13" spans="1:8" ht="15">
      <c r="A13" s="10"/>
      <c r="B13" s="24"/>
      <c r="C13" s="228"/>
      <c r="H13" s="2"/>
    </row>
    <row r="14" spans="1:8" ht="55.2">
      <c r="A14" s="10"/>
      <c r="B14" s="222" t="s">
        <v>82</v>
      </c>
      <c r="C14" s="231" t="s">
        <v>425</v>
      </c>
    </row>
    <row r="15" spans="1:8">
      <c r="A15" s="10">
        <v>1</v>
      </c>
      <c r="B15" s="20" t="s">
        <v>1016</v>
      </c>
      <c r="C15" s="229" t="s">
        <v>1017</v>
      </c>
    </row>
    <row r="16" spans="1:8">
      <c r="A16" s="10">
        <v>2</v>
      </c>
      <c r="B16" s="20" t="s">
        <v>1018</v>
      </c>
      <c r="C16" s="229" t="s">
        <v>1019</v>
      </c>
    </row>
    <row r="17" spans="1:3">
      <c r="A17" s="10">
        <v>3</v>
      </c>
      <c r="B17" s="20" t="s">
        <v>1020</v>
      </c>
      <c r="C17" s="229" t="s">
        <v>1021</v>
      </c>
    </row>
    <row r="18" spans="1:3">
      <c r="A18" s="10">
        <v>4</v>
      </c>
      <c r="B18" s="20" t="s">
        <v>1022</v>
      </c>
      <c r="C18" s="229" t="s">
        <v>1023</v>
      </c>
    </row>
    <row r="19" spans="1:3">
      <c r="A19" s="10">
        <v>5</v>
      </c>
      <c r="B19" s="20" t="s">
        <v>1024</v>
      </c>
      <c r="C19" s="229" t="s">
        <v>1025</v>
      </c>
    </row>
    <row r="20" spans="1:3" ht="15.75" customHeight="1">
      <c r="A20" s="10"/>
      <c r="B20" s="20"/>
      <c r="C20" s="21"/>
    </row>
    <row r="21" spans="1:3" ht="30" customHeight="1">
      <c r="A21" s="10"/>
      <c r="B21" s="659" t="s">
        <v>83</v>
      </c>
      <c r="C21" s="660"/>
    </row>
    <row r="22" spans="1:3" ht="15">
      <c r="A22" s="10">
        <v>1</v>
      </c>
      <c r="B22" s="24" t="s">
        <v>1026</v>
      </c>
      <c r="C22" s="489">
        <v>0.8</v>
      </c>
    </row>
    <row r="23" spans="1:3" ht="15">
      <c r="A23" s="488">
        <v>2</v>
      </c>
      <c r="B23" s="24" t="s">
        <v>1027</v>
      </c>
      <c r="C23" s="489">
        <v>0.15</v>
      </c>
    </row>
    <row r="24" spans="1:3" ht="15">
      <c r="A24" s="488">
        <v>3</v>
      </c>
      <c r="B24" s="24" t="s">
        <v>1028</v>
      </c>
      <c r="C24" s="489">
        <v>0.05</v>
      </c>
    </row>
    <row r="25" spans="1:3" ht="15">
      <c r="A25" s="488"/>
      <c r="B25" s="24"/>
      <c r="C25" s="489"/>
    </row>
    <row r="26" spans="1:3" ht="15.75" customHeight="1">
      <c r="A26" s="10"/>
      <c r="B26" s="24"/>
      <c r="C26" s="25"/>
    </row>
    <row r="27" spans="1:3" ht="29.25" customHeight="1">
      <c r="A27" s="10"/>
      <c r="B27" s="659" t="s">
        <v>163</v>
      </c>
      <c r="C27" s="660"/>
    </row>
    <row r="28" spans="1:3" ht="15">
      <c r="A28" s="10">
        <v>1</v>
      </c>
      <c r="B28" s="24" t="s">
        <v>1026</v>
      </c>
      <c r="C28" s="491">
        <v>0.8</v>
      </c>
    </row>
    <row r="29" spans="1:3" ht="15">
      <c r="A29" s="490">
        <v>2</v>
      </c>
      <c r="B29" s="24" t="s">
        <v>1027</v>
      </c>
      <c r="C29" s="491">
        <v>0.15</v>
      </c>
    </row>
    <row r="30" spans="1:3" ht="15">
      <c r="A30" s="490">
        <v>3</v>
      </c>
      <c r="B30" s="24" t="s">
        <v>1028</v>
      </c>
      <c r="C30" s="491">
        <v>0.05</v>
      </c>
    </row>
    <row r="31" spans="1:3" ht="15.6" thickBot="1">
      <c r="A31" s="11"/>
      <c r="B31" s="512"/>
      <c r="C31" s="513"/>
    </row>
  </sheetData>
  <mergeCells count="2">
    <mergeCell ref="B27:C27"/>
    <mergeCell ref="B21:C21"/>
  </mergeCells>
  <dataValidations disablePrompts="1" count="1">
    <dataValidation type="list" allowBlank="1" showInputMessage="1" showErrorMessage="1" sqref="C6:C13"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B7"/>
    </sheetView>
  </sheetViews>
  <sheetFormatPr defaultRowHeight="14.4"/>
  <cols>
    <col min="1" max="1" width="9.5546875" style="1" bestFit="1" customWidth="1"/>
    <col min="2" max="2" width="47.5546875" style="1" customWidth="1"/>
    <col min="3" max="3" width="28" style="1" customWidth="1"/>
    <col min="4" max="4" width="25.5546875" style="1" customWidth="1"/>
    <col min="5" max="5" width="18.88671875" style="1" customWidth="1"/>
    <col min="6" max="6" width="12" bestFit="1" customWidth="1"/>
    <col min="7" max="7" width="12.5546875" bestFit="1" customWidth="1"/>
  </cols>
  <sheetData>
    <row r="1" spans="1:5">
      <c r="A1" s="13" t="s">
        <v>97</v>
      </c>
      <c r="B1" s="12" t="str">
        <f>Info!C2</f>
        <v>სს ტერაბანკი</v>
      </c>
    </row>
    <row r="2" spans="1:5" s="13" customFormat="1" ht="15.75" customHeight="1">
      <c r="A2" s="13" t="s">
        <v>98</v>
      </c>
      <c r="B2" s="243">
        <f>'1. key ratios'!B2</f>
        <v>46022</v>
      </c>
    </row>
    <row r="3" spans="1:5" s="13" customFormat="1" ht="15.75" customHeight="1"/>
    <row r="4" spans="1:5" s="13" customFormat="1" ht="15.75" customHeight="1" thickBot="1">
      <c r="A4" s="131" t="s">
        <v>244</v>
      </c>
      <c r="B4" s="132" t="s">
        <v>157</v>
      </c>
      <c r="C4" s="98"/>
      <c r="D4" s="98"/>
      <c r="E4" s="99" t="s">
        <v>76</v>
      </c>
    </row>
    <row r="5" spans="1:5" s="58" customFormat="1" ht="17.399999999999999" customHeight="1">
      <c r="A5" s="179"/>
      <c r="B5" s="180"/>
      <c r="C5" s="97" t="s">
        <v>0</v>
      </c>
      <c r="D5" s="97" t="s">
        <v>1</v>
      </c>
      <c r="E5" s="181" t="s">
        <v>2</v>
      </c>
    </row>
    <row r="6" spans="1:5" ht="14.4" customHeight="1">
      <c r="A6" s="182"/>
      <c r="B6" s="661" t="s">
        <v>133</v>
      </c>
      <c r="C6" s="661" t="s">
        <v>829</v>
      </c>
      <c r="D6" s="662" t="s">
        <v>132</v>
      </c>
      <c r="E6" s="663"/>
    </row>
    <row r="7" spans="1:5" ht="99.6" customHeight="1">
      <c r="A7" s="182"/>
      <c r="B7" s="661"/>
      <c r="C7" s="661"/>
      <c r="D7" s="177" t="s">
        <v>131</v>
      </c>
      <c r="E7" s="178" t="s">
        <v>341</v>
      </c>
    </row>
    <row r="8" spans="1:5" ht="22.5" customHeight="1">
      <c r="A8" s="344">
        <v>1</v>
      </c>
      <c r="B8" s="293" t="s">
        <v>816</v>
      </c>
      <c r="C8" s="345">
        <v>248574590.31999999</v>
      </c>
      <c r="D8" s="345">
        <v>0</v>
      </c>
      <c r="E8" s="345">
        <v>248574590.31999999</v>
      </c>
    </row>
    <row r="9" spans="1:5">
      <c r="A9" s="344">
        <v>1.1000000000000001</v>
      </c>
      <c r="B9" s="294" t="s">
        <v>85</v>
      </c>
      <c r="C9" s="345">
        <v>49440053.25</v>
      </c>
      <c r="D9" s="345">
        <v>0</v>
      </c>
      <c r="E9" s="345">
        <v>49440053.25</v>
      </c>
    </row>
    <row r="10" spans="1:5">
      <c r="A10" s="344">
        <v>1.2</v>
      </c>
      <c r="B10" s="294" t="s">
        <v>86</v>
      </c>
      <c r="C10" s="345">
        <v>160137457.72</v>
      </c>
      <c r="D10" s="345">
        <v>0</v>
      </c>
      <c r="E10" s="345">
        <v>160137457.72</v>
      </c>
    </row>
    <row r="11" spans="1:5">
      <c r="A11" s="344">
        <v>1.3</v>
      </c>
      <c r="B11" s="294" t="s">
        <v>87</v>
      </c>
      <c r="C11" s="345">
        <v>38997079.350000009</v>
      </c>
      <c r="D11" s="345">
        <v>0</v>
      </c>
      <c r="E11" s="345">
        <v>38997079.350000009</v>
      </c>
    </row>
    <row r="12" spans="1:5">
      <c r="A12" s="344">
        <v>2</v>
      </c>
      <c r="B12" s="295" t="s">
        <v>703</v>
      </c>
      <c r="C12" s="345">
        <v>0</v>
      </c>
      <c r="D12" s="345">
        <v>0</v>
      </c>
      <c r="E12" s="345">
        <v>0</v>
      </c>
    </row>
    <row r="13" spans="1:5">
      <c r="A13" s="344">
        <v>2.1</v>
      </c>
      <c r="B13" s="296" t="s">
        <v>704</v>
      </c>
      <c r="C13" s="345">
        <v>0</v>
      </c>
      <c r="D13" s="345">
        <v>0</v>
      </c>
      <c r="E13" s="345">
        <v>0</v>
      </c>
    </row>
    <row r="14" spans="1:5" ht="33.9" customHeight="1">
      <c r="A14" s="344">
        <v>3</v>
      </c>
      <c r="B14" s="297" t="s">
        <v>705</v>
      </c>
      <c r="C14" s="345">
        <v>0</v>
      </c>
      <c r="D14" s="345">
        <v>0</v>
      </c>
      <c r="E14" s="345">
        <v>0</v>
      </c>
    </row>
    <row r="15" spans="1:5" ht="32.4" customHeight="1">
      <c r="A15" s="344">
        <v>4</v>
      </c>
      <c r="B15" s="298" t="s">
        <v>706</v>
      </c>
      <c r="C15" s="345">
        <v>0</v>
      </c>
      <c r="D15" s="345">
        <v>0</v>
      </c>
      <c r="E15" s="345">
        <v>0</v>
      </c>
    </row>
    <row r="16" spans="1:5" ht="23.1" customHeight="1">
      <c r="A16" s="344">
        <v>5</v>
      </c>
      <c r="B16" s="298" t="s">
        <v>707</v>
      </c>
      <c r="C16" s="345">
        <v>0</v>
      </c>
      <c r="D16" s="345">
        <v>0</v>
      </c>
      <c r="E16" s="345">
        <v>0</v>
      </c>
    </row>
    <row r="17" spans="1:5">
      <c r="A17" s="344">
        <v>5.0999999999999996</v>
      </c>
      <c r="B17" s="299" t="s">
        <v>708</v>
      </c>
      <c r="C17" s="345">
        <v>0</v>
      </c>
      <c r="D17" s="345">
        <v>0</v>
      </c>
      <c r="E17" s="345">
        <v>0</v>
      </c>
    </row>
    <row r="18" spans="1:5">
      <c r="A18" s="344">
        <v>5.2</v>
      </c>
      <c r="B18" s="299" t="s">
        <v>543</v>
      </c>
      <c r="C18" s="345">
        <v>0</v>
      </c>
      <c r="D18" s="345">
        <v>0</v>
      </c>
      <c r="E18" s="345">
        <v>0</v>
      </c>
    </row>
    <row r="19" spans="1:5">
      <c r="A19" s="344">
        <v>5.3</v>
      </c>
      <c r="B19" s="299" t="s">
        <v>709</v>
      </c>
      <c r="C19" s="345">
        <v>0</v>
      </c>
      <c r="D19" s="345">
        <v>0</v>
      </c>
      <c r="E19" s="345">
        <v>0</v>
      </c>
    </row>
    <row r="20" spans="1:5" ht="20.399999999999999">
      <c r="A20" s="344">
        <v>6</v>
      </c>
      <c r="B20" s="297" t="s">
        <v>710</v>
      </c>
      <c r="C20" s="345">
        <v>1831408147.8432388</v>
      </c>
      <c r="D20" s="345">
        <v>0</v>
      </c>
      <c r="E20" s="345">
        <v>1831408147.8432388</v>
      </c>
    </row>
    <row r="21" spans="1:5">
      <c r="A21" s="344">
        <v>6.1</v>
      </c>
      <c r="B21" s="299" t="s">
        <v>543</v>
      </c>
      <c r="C21" s="345">
        <v>186460576.95780045</v>
      </c>
      <c r="D21" s="345">
        <v>0</v>
      </c>
      <c r="E21" s="345">
        <v>186460576.95780045</v>
      </c>
    </row>
    <row r="22" spans="1:5">
      <c r="A22" s="344">
        <v>6.2</v>
      </c>
      <c r="B22" s="299" t="s">
        <v>709</v>
      </c>
      <c r="C22" s="345">
        <v>1644947570.8854384</v>
      </c>
      <c r="D22" s="345">
        <v>0</v>
      </c>
      <c r="E22" s="345">
        <v>1644947570.8854384</v>
      </c>
    </row>
    <row r="23" spans="1:5" ht="20.399999999999999">
      <c r="A23" s="344">
        <v>7</v>
      </c>
      <c r="B23" s="300" t="s">
        <v>711</v>
      </c>
      <c r="C23" s="345">
        <v>5502538</v>
      </c>
      <c r="D23" s="345">
        <v>0</v>
      </c>
      <c r="E23" s="345">
        <v>5502538</v>
      </c>
    </row>
    <row r="24" spans="1:5" ht="20.399999999999999">
      <c r="A24" s="344">
        <v>8</v>
      </c>
      <c r="B24" s="301" t="s">
        <v>712</v>
      </c>
      <c r="C24" s="345">
        <v>0</v>
      </c>
      <c r="D24" s="345">
        <v>0</v>
      </c>
      <c r="E24" s="345">
        <v>0</v>
      </c>
    </row>
    <row r="25" spans="1:5">
      <c r="A25" s="344">
        <v>9</v>
      </c>
      <c r="B25" s="298" t="s">
        <v>713</v>
      </c>
      <c r="C25" s="345">
        <v>66499542</v>
      </c>
      <c r="D25" s="345">
        <v>0</v>
      </c>
      <c r="E25" s="345">
        <v>66499542</v>
      </c>
    </row>
    <row r="26" spans="1:5">
      <c r="A26" s="344">
        <v>9.1</v>
      </c>
      <c r="B26" s="302" t="s">
        <v>714</v>
      </c>
      <c r="C26" s="345">
        <v>66499542</v>
      </c>
      <c r="D26" s="345">
        <v>0</v>
      </c>
      <c r="E26" s="345">
        <v>66499542</v>
      </c>
    </row>
    <row r="27" spans="1:5">
      <c r="A27" s="344">
        <v>9.1999999999999993</v>
      </c>
      <c r="B27" s="302" t="s">
        <v>715</v>
      </c>
      <c r="C27" s="345">
        <v>0</v>
      </c>
      <c r="D27" s="345">
        <v>0</v>
      </c>
      <c r="E27" s="345">
        <v>0</v>
      </c>
    </row>
    <row r="28" spans="1:5">
      <c r="A28" s="344">
        <v>10</v>
      </c>
      <c r="B28" s="298" t="s">
        <v>36</v>
      </c>
      <c r="C28" s="345">
        <v>37061004</v>
      </c>
      <c r="D28" s="345">
        <v>37061004</v>
      </c>
      <c r="E28" s="345">
        <v>0</v>
      </c>
    </row>
    <row r="29" spans="1:5">
      <c r="A29" s="344">
        <v>10.1</v>
      </c>
      <c r="B29" s="302" t="s">
        <v>716</v>
      </c>
      <c r="C29" s="345">
        <v>20374000</v>
      </c>
      <c r="D29" s="345">
        <v>20374000</v>
      </c>
      <c r="E29" s="345">
        <v>0</v>
      </c>
    </row>
    <row r="30" spans="1:5">
      <c r="A30" s="344">
        <v>10.199999999999999</v>
      </c>
      <c r="B30" s="302" t="s">
        <v>717</v>
      </c>
      <c r="C30" s="345">
        <v>16687004</v>
      </c>
      <c r="D30" s="345">
        <v>16687004</v>
      </c>
      <c r="E30" s="345">
        <v>0</v>
      </c>
    </row>
    <row r="31" spans="1:5">
      <c r="A31" s="344">
        <v>11</v>
      </c>
      <c r="B31" s="298" t="s">
        <v>718</v>
      </c>
      <c r="C31" s="345">
        <v>652146.74656331958</v>
      </c>
      <c r="D31" s="345">
        <v>0</v>
      </c>
      <c r="E31" s="345">
        <v>652146.74656331958</v>
      </c>
    </row>
    <row r="32" spans="1:5">
      <c r="A32" s="344">
        <v>11.1</v>
      </c>
      <c r="B32" s="302" t="s">
        <v>719</v>
      </c>
      <c r="C32" s="345">
        <v>652146.74656331958</v>
      </c>
      <c r="D32" s="345">
        <v>0</v>
      </c>
      <c r="E32" s="345">
        <v>652146.74656331958</v>
      </c>
    </row>
    <row r="33" spans="1:7">
      <c r="A33" s="344">
        <v>11.2</v>
      </c>
      <c r="B33" s="302" t="s">
        <v>720</v>
      </c>
      <c r="C33" s="345">
        <v>0</v>
      </c>
      <c r="D33" s="345">
        <v>0</v>
      </c>
      <c r="E33" s="345">
        <v>0</v>
      </c>
    </row>
    <row r="34" spans="1:7">
      <c r="A34" s="344">
        <v>13</v>
      </c>
      <c r="B34" s="298" t="s">
        <v>88</v>
      </c>
      <c r="C34" s="345">
        <v>51164949.355008073</v>
      </c>
      <c r="D34" s="345">
        <v>0</v>
      </c>
      <c r="E34" s="345">
        <v>51164949.355008073</v>
      </c>
    </row>
    <row r="35" spans="1:7">
      <c r="A35" s="344">
        <v>13.1</v>
      </c>
      <c r="B35" s="303" t="s">
        <v>721</v>
      </c>
      <c r="C35" s="345">
        <v>42471367</v>
      </c>
      <c r="D35" s="345">
        <v>0</v>
      </c>
      <c r="E35" s="345">
        <v>42471367</v>
      </c>
    </row>
    <row r="36" spans="1:7">
      <c r="A36" s="344">
        <v>13.2</v>
      </c>
      <c r="B36" s="303" t="s">
        <v>722</v>
      </c>
      <c r="C36" s="345">
        <v>0</v>
      </c>
      <c r="D36" s="345">
        <v>0</v>
      </c>
      <c r="E36" s="345">
        <v>0</v>
      </c>
    </row>
    <row r="37" spans="1:7" ht="42" thickBot="1">
      <c r="A37" s="183"/>
      <c r="B37" s="184" t="s">
        <v>308</v>
      </c>
      <c r="C37" s="345">
        <v>2240862918.2648101</v>
      </c>
      <c r="D37" s="345">
        <v>37061004</v>
      </c>
      <c r="E37" s="345">
        <v>2203801914.2648101</v>
      </c>
    </row>
    <row r="38" spans="1:7">
      <c r="A38"/>
      <c r="B38"/>
      <c r="C38"/>
      <c r="D38"/>
      <c r="E38"/>
    </row>
    <row r="39" spans="1:7">
      <c r="A39"/>
      <c r="B39"/>
      <c r="C39"/>
      <c r="D39"/>
      <c r="E39"/>
    </row>
    <row r="41" spans="1:7" s="1" customFormat="1">
      <c r="B41" s="27"/>
      <c r="F41"/>
      <c r="G41"/>
    </row>
    <row r="42" spans="1:7" s="1" customFormat="1">
      <c r="B42" s="28"/>
      <c r="F42"/>
      <c r="G42"/>
    </row>
    <row r="43" spans="1:7" s="1" customFormat="1">
      <c r="B43" s="27"/>
      <c r="F43"/>
      <c r="G43"/>
    </row>
    <row r="44" spans="1:7" s="1" customFormat="1">
      <c r="B44" s="27"/>
      <c r="F44"/>
      <c r="G44"/>
    </row>
    <row r="45" spans="1:7" s="1" customFormat="1">
      <c r="B45" s="27"/>
      <c r="F45"/>
      <c r="G45"/>
    </row>
    <row r="46" spans="1:7" s="1" customFormat="1">
      <c r="B46" s="27"/>
      <c r="F46"/>
      <c r="G46"/>
    </row>
    <row r="47" spans="1:7" s="1" customFormat="1">
      <c r="B47" s="27"/>
      <c r="F47"/>
      <c r="G47"/>
    </row>
    <row r="48" spans="1:7"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tint="-9.9978637043366805E-2"/>
  </sheetPr>
  <dimension ref="A1:I33"/>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RowHeight="14.4" outlineLevelRow="1"/>
  <cols>
    <col min="1" max="1" width="9.5546875" style="1" bestFit="1" customWidth="1"/>
    <col min="2" max="2" width="114.33203125" style="1" customWidth="1"/>
    <col min="3" max="3" width="18.8867187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13" t="s">
        <v>97</v>
      </c>
      <c r="B1" s="12" t="str">
        <f>Info!C2</f>
        <v>სს ტერაბანკი</v>
      </c>
    </row>
    <row r="2" spans="1:6" s="13" customFormat="1" ht="15.75" customHeight="1">
      <c r="A2" s="13" t="s">
        <v>98</v>
      </c>
      <c r="B2" s="243">
        <f>'1. key ratios'!B2</f>
        <v>46022</v>
      </c>
      <c r="C2"/>
      <c r="D2"/>
      <c r="E2"/>
      <c r="F2"/>
    </row>
    <row r="3" spans="1:6" s="13" customFormat="1" ht="15.75" customHeight="1">
      <c r="C3"/>
      <c r="D3"/>
      <c r="E3"/>
      <c r="F3"/>
    </row>
    <row r="4" spans="1:6" s="13" customFormat="1" ht="28.2" thickBot="1">
      <c r="A4" s="13" t="s">
        <v>245</v>
      </c>
      <c r="B4" s="105" t="s">
        <v>160</v>
      </c>
      <c r="C4" s="99" t="s">
        <v>76</v>
      </c>
      <c r="D4"/>
      <c r="E4"/>
      <c r="F4"/>
    </row>
    <row r="5" spans="1:6" ht="15" thickBot="1">
      <c r="A5" s="100">
        <v>1</v>
      </c>
      <c r="B5" s="101" t="s">
        <v>700</v>
      </c>
      <c r="C5" s="492">
        <v>2203801914.2648101</v>
      </c>
    </row>
    <row r="6" spans="1:6" ht="15" thickBot="1">
      <c r="A6" s="57">
        <v>2.1</v>
      </c>
      <c r="B6" s="107" t="s">
        <v>834</v>
      </c>
      <c r="C6" s="493">
        <v>127838278.55354816</v>
      </c>
    </row>
    <row r="7" spans="1:6" s="2" customFormat="1" ht="28.2" outlineLevel="1" thickBot="1">
      <c r="A7" s="106">
        <v>2.2000000000000002</v>
      </c>
      <c r="B7" s="102" t="s">
        <v>835</v>
      </c>
      <c r="C7" s="493">
        <v>0</v>
      </c>
    </row>
    <row r="8" spans="1:6" s="2" customFormat="1" ht="28.2" thickBot="1">
      <c r="A8" s="106">
        <v>3</v>
      </c>
      <c r="B8" s="103" t="s">
        <v>701</v>
      </c>
      <c r="C8" s="492">
        <v>2331640192.8183584</v>
      </c>
    </row>
    <row r="9" spans="1:6" ht="15" thickBot="1">
      <c r="A9" s="57">
        <v>4</v>
      </c>
      <c r="B9" s="110" t="s">
        <v>158</v>
      </c>
      <c r="C9" s="493">
        <v>0</v>
      </c>
    </row>
    <row r="10" spans="1:6" s="2" customFormat="1" ht="28.2" outlineLevel="1" thickBot="1">
      <c r="A10" s="106">
        <v>5.0999999999999996</v>
      </c>
      <c r="B10" s="102" t="s">
        <v>164</v>
      </c>
      <c r="C10" s="493">
        <v>-66701200.107151315</v>
      </c>
    </row>
    <row r="11" spans="1:6" s="2" customFormat="1" ht="28.2" outlineLevel="1" thickBot="1">
      <c r="A11" s="106">
        <v>5.2</v>
      </c>
      <c r="B11" s="102" t="s">
        <v>165</v>
      </c>
      <c r="C11" s="493">
        <v>0</v>
      </c>
    </row>
    <row r="12" spans="1:6" s="2" customFormat="1" ht="15" thickBot="1">
      <c r="A12" s="106">
        <v>6</v>
      </c>
      <c r="B12" s="108" t="s">
        <v>415</v>
      </c>
      <c r="C12" s="493">
        <v>0</v>
      </c>
    </row>
    <row r="13" spans="1:6" s="2" customFormat="1" ht="15" thickBot="1">
      <c r="A13" s="109">
        <v>7</v>
      </c>
      <c r="B13" s="104" t="s">
        <v>159</v>
      </c>
      <c r="C13" s="492">
        <v>2264938992.7112069</v>
      </c>
    </row>
    <row r="15" spans="1:6">
      <c r="B15" s="17"/>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Khakhanashvili</dc:creator>
  <cp:lastModifiedBy>Aleksandre Khakhanashvili</cp:lastModifiedBy>
  <dcterms:created xsi:type="dcterms:W3CDTF">2006-09-16T00:00:00Z</dcterms:created>
  <dcterms:modified xsi:type="dcterms:W3CDTF">2026-01-29T14:42:27Z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