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41231\To_Send&amp;Upload\"/>
    </mc:Choice>
  </mc:AlternateContent>
  <xr:revisionPtr revIDLastSave="0" documentId="13_ncr:1_{41860FEB-6ABC-4AFB-803B-4A5999DD7822}" xr6:coauthVersionLast="47" xr6:coauthVersionMax="47" xr10:uidLastSave="{00000000-0000-0000-0000-000000000000}"/>
  <bookViews>
    <workbookView xWindow="-108" yWindow="-108" windowWidth="23256" windowHeight="12576" tabRatio="919" activeTab="1" xr2:uid="{00000000-000D-0000-FFFF-FFFF00000000}"/>
  </bookViews>
  <sheets>
    <sheet name="Info" sheetId="82" r:id="rId1"/>
    <sheet name="1. key ratios" sheetId="84" r:id="rId2"/>
    <sheet name="2. SOFP" sheetId="108" r:id="rId3"/>
    <sheet name="3. SOPL" sheetId="109" r:id="rId4"/>
    <sheet name="4. Off-balance" sheetId="110" r:id="rId5"/>
    <sheet name="5. RWA" sheetId="86" r:id="rId6"/>
    <sheet name="6. Administrators-shareholders" sheetId="52" r:id="rId7"/>
    <sheet name="7. LI1" sheetId="88" r:id="rId8"/>
    <sheet name="8. LI2" sheetId="73" r:id="rId9"/>
    <sheet name="9. Capital" sheetId="89" r:id="rId10"/>
    <sheet name="9.1. Capital Requirements" sheetId="94" r:id="rId11"/>
    <sheet name="9.2. MREL1" sheetId="121" r:id="rId12"/>
    <sheet name="9.3. MREL2" sheetId="122" r:id="rId13"/>
    <sheet name="10. CC2" sheetId="69" r:id="rId14"/>
    <sheet name="11. CRWA" sheetId="90" r:id="rId15"/>
    <sheet name="12. CRM" sheetId="64" r:id="rId16"/>
    <sheet name="13. CRME" sheetId="91" r:id="rId17"/>
    <sheet name="14. LCR" sheetId="93" r:id="rId18"/>
    <sheet name="15. CCR" sheetId="92" r:id="rId19"/>
    <sheet name="15.1 LR" sheetId="95" r:id="rId20"/>
    <sheet name="16. NSFR" sheetId="97" r:id="rId21"/>
    <sheet name=" 17. Residual Maturity" sheetId="111" r:id="rId22"/>
    <sheet name="18. Assets by Exposure classes" sheetId="112" r:id="rId23"/>
    <sheet name="19. Assets by Risk Sectors" sheetId="113" r:id="rId24"/>
    <sheet name="20. Reserves" sheetId="114" r:id="rId25"/>
    <sheet name="21. NPL" sheetId="115" r:id="rId26"/>
    <sheet name="22. Quality" sheetId="116" r:id="rId27"/>
    <sheet name="23. LTV" sheetId="117" r:id="rId28"/>
    <sheet name="24. Risk Sector" sheetId="118" r:id="rId29"/>
    <sheet name="25. Collateral" sheetId="119" r:id="rId30"/>
    <sheet name="26. Retail Products" sheetId="120" r:id="rId31"/>
  </sheets>
  <definedNames>
    <definedName name="_cur1">#REF!</definedName>
    <definedName name="_cur2">#REF!</definedName>
    <definedName name="_sum1">#REF!</definedName>
    <definedName name="_sum2">#REF!</definedName>
    <definedName name="ACC_BALACC" localSheetId="21">#REF!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#REF!</definedName>
    <definedName name="ACC_BALACC" localSheetId="25">#REF!</definedName>
    <definedName name="ACC_BALACC" localSheetId="26">#REF!</definedName>
    <definedName name="ACC_BALACC" localSheetId="27">#REF!</definedName>
    <definedName name="ACC_BALACC" localSheetId="28">#REF!</definedName>
    <definedName name="ACC_BALACC" localSheetId="3">#REF!</definedName>
    <definedName name="ACC_BALACC" localSheetId="4">#REF!</definedName>
    <definedName name="ACC_BALACC" localSheetId="5">#REF!</definedName>
    <definedName name="ACC_BALACC" localSheetId="7">#REF!</definedName>
    <definedName name="ACC_BALACC" localSheetId="9">#REF!</definedName>
    <definedName name="ACC_BALACC" localSheetId="10">#REF!</definedName>
    <definedName name="ACC_BALACC" localSheetId="0">#REF!</definedName>
    <definedName name="ACC_BALACC">#REF!</definedName>
    <definedName name="ACC_CRS" localSheetId="21">#REF!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#REF!</definedName>
    <definedName name="ACC_CRS" localSheetId="25">#REF!</definedName>
    <definedName name="ACC_CRS" localSheetId="26">#REF!</definedName>
    <definedName name="ACC_CRS" localSheetId="27">#REF!</definedName>
    <definedName name="ACC_CRS" localSheetId="28">#REF!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10">#REF!</definedName>
    <definedName name="ACC_CRS" localSheetId="0">#REF!</definedName>
    <definedName name="ACC_CRS">#REF!</definedName>
    <definedName name="ACC_DBS" localSheetId="21">#REF!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#REF!</definedName>
    <definedName name="ACC_DBS" localSheetId="25">#REF!</definedName>
    <definedName name="ACC_DBS" localSheetId="26">#REF!</definedName>
    <definedName name="ACC_DBS" localSheetId="27">#REF!</definedName>
    <definedName name="ACC_DBS" localSheetId="28">#REF!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10">#REF!</definedName>
    <definedName name="ACC_DBS" localSheetId="0">#REF!</definedName>
    <definedName name="ACC_DBS">#REF!</definedName>
    <definedName name="ACC_ISO" localSheetId="21">#REF!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#REF!</definedName>
    <definedName name="ACC_ISO" localSheetId="25">#REF!</definedName>
    <definedName name="ACC_ISO" localSheetId="26">#REF!</definedName>
    <definedName name="ACC_ISO" localSheetId="27">#REF!</definedName>
    <definedName name="ACC_ISO" localSheetId="28">#REF!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10">#REF!</definedName>
    <definedName name="ACC_ISO" localSheetId="0">#REF!</definedName>
    <definedName name="ACC_ISO">#REF!</definedName>
    <definedName name="ACC_SALDO" localSheetId="21">#REF!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#REF!</definedName>
    <definedName name="ACC_SALDO" localSheetId="25">#REF!</definedName>
    <definedName name="ACC_SALDO" localSheetId="26">#REF!</definedName>
    <definedName name="ACC_SALDO" localSheetId="27">#REF!</definedName>
    <definedName name="ACC_SALDO" localSheetId="28">#REF!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10">#REF!</definedName>
    <definedName name="ACC_SALDO" localSheetId="0">#REF!</definedName>
    <definedName name="ACC_SALDO">#REF!</definedName>
    <definedName name="BS_BALACC" localSheetId="21">#REF!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#REF!</definedName>
    <definedName name="BS_BALACC" localSheetId="25">#REF!</definedName>
    <definedName name="BS_BALACC" localSheetId="26">#REF!</definedName>
    <definedName name="BS_BALACC" localSheetId="27">#REF!</definedName>
    <definedName name="BS_BALACC" localSheetId="28">#REF!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10">#REF!</definedName>
    <definedName name="BS_BALACC" localSheetId="0">#REF!</definedName>
    <definedName name="BS_BALACC">#REF!</definedName>
    <definedName name="BS_BALANCE" localSheetId="21">#REF!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#REF!</definedName>
    <definedName name="BS_BALANCE" localSheetId="25">#REF!</definedName>
    <definedName name="BS_BALANCE" localSheetId="26">#REF!</definedName>
    <definedName name="BS_BALANCE" localSheetId="27">#REF!</definedName>
    <definedName name="BS_BALANCE" localSheetId="28">#REF!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10">#REF!</definedName>
    <definedName name="BS_BALANCE" localSheetId="0">#REF!</definedName>
    <definedName name="BS_BALANCE">#REF!</definedName>
    <definedName name="BS_CR" localSheetId="21">#REF!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#REF!</definedName>
    <definedName name="BS_CR" localSheetId="25">#REF!</definedName>
    <definedName name="BS_CR" localSheetId="26">#REF!</definedName>
    <definedName name="BS_CR" localSheetId="27">#REF!</definedName>
    <definedName name="BS_CR" localSheetId="28">#REF!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10">#REF!</definedName>
    <definedName name="BS_CR" localSheetId="0">#REF!</definedName>
    <definedName name="BS_CR">#REF!</definedName>
    <definedName name="BS_CR_EQU" localSheetId="21">#REF!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#REF!</definedName>
    <definedName name="BS_CR_EQU" localSheetId="25">#REF!</definedName>
    <definedName name="BS_CR_EQU" localSheetId="26">#REF!</definedName>
    <definedName name="BS_CR_EQU" localSheetId="27">#REF!</definedName>
    <definedName name="BS_CR_EQU" localSheetId="28">#REF!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10">#REF!</definedName>
    <definedName name="BS_CR_EQU" localSheetId="0">#REF!</definedName>
    <definedName name="BS_CR_EQU">#REF!</definedName>
    <definedName name="BS_DB" localSheetId="21">#REF!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#REF!</definedName>
    <definedName name="BS_DB" localSheetId="25">#REF!</definedName>
    <definedName name="BS_DB" localSheetId="26">#REF!</definedName>
    <definedName name="BS_DB" localSheetId="27">#REF!</definedName>
    <definedName name="BS_DB" localSheetId="28">#REF!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10">#REF!</definedName>
    <definedName name="BS_DB" localSheetId="0">#REF!</definedName>
    <definedName name="BS_DB">#REF!</definedName>
    <definedName name="BS_DB_EQU" localSheetId="21">#REF!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#REF!</definedName>
    <definedName name="BS_DB_EQU" localSheetId="25">#REF!</definedName>
    <definedName name="BS_DB_EQU" localSheetId="26">#REF!</definedName>
    <definedName name="BS_DB_EQU" localSheetId="27">#REF!</definedName>
    <definedName name="BS_DB_EQU" localSheetId="28">#REF!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10">#REF!</definedName>
    <definedName name="BS_DB_EQU" localSheetId="0">#REF!</definedName>
    <definedName name="BS_DB_EQU">#REF!</definedName>
    <definedName name="BS_DT" localSheetId="21">#REF!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#REF!</definedName>
    <definedName name="BS_DT" localSheetId="25">#REF!</definedName>
    <definedName name="BS_DT" localSheetId="26">#REF!</definedName>
    <definedName name="BS_DT" localSheetId="27">#REF!</definedName>
    <definedName name="BS_DT" localSheetId="28">#REF!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10">#REF!</definedName>
    <definedName name="BS_DT" localSheetId="0">#REF!</definedName>
    <definedName name="BS_DT">#REF!</definedName>
    <definedName name="BS_ISO" localSheetId="21">#REF!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#REF!</definedName>
    <definedName name="BS_ISO" localSheetId="25">#REF!</definedName>
    <definedName name="BS_ISO" localSheetId="26">#REF!</definedName>
    <definedName name="BS_ISO" localSheetId="27">#REF!</definedName>
    <definedName name="BS_ISO" localSheetId="28">#REF!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10">#REF!</definedName>
    <definedName name="BS_ISO" localSheetId="0">#REF!</definedName>
    <definedName name="BS_ISO">#REF!</definedName>
    <definedName name="CurrentDate" localSheetId="21">#REF!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#REF!</definedName>
    <definedName name="CurrentDate" localSheetId="25">#REF!</definedName>
    <definedName name="CurrentDate" localSheetId="26">#REF!</definedName>
    <definedName name="CurrentDate" localSheetId="27">#REF!</definedName>
    <definedName name="CurrentDate" localSheetId="28">#REF!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10">#REF!</definedName>
    <definedName name="CurrentDate" localSheetId="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21" l="1"/>
  <c r="B1" i="122"/>
  <c r="B1" i="121"/>
  <c r="F12" i="122"/>
  <c r="F11" i="122"/>
  <c r="F10" i="122"/>
  <c r="F9" i="122"/>
  <c r="E9" i="122"/>
  <c r="D9" i="122"/>
  <c r="C9" i="122"/>
  <c r="B9" i="122"/>
  <c r="B7" i="121" l="1"/>
  <c r="B6" i="121"/>
  <c r="B21" i="121" s="1"/>
  <c r="B16" i="121"/>
  <c r="B14" i="121" s="1"/>
  <c r="B22" i="121" l="1"/>
  <c r="B23" i="121"/>
  <c r="B2" i="122" l="1"/>
  <c r="B2" i="121"/>
  <c r="B2" i="97"/>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C18" i="115" l="1"/>
  <c r="C15" i="114"/>
  <c r="H9" i="113"/>
  <c r="H10" i="113"/>
  <c r="H11" i="113"/>
  <c r="H12" i="113"/>
  <c r="H13" i="113"/>
  <c r="H14" i="113"/>
  <c r="H15" i="113"/>
  <c r="H16" i="113"/>
  <c r="H17" i="113"/>
  <c r="H19" i="113"/>
  <c r="H20" i="113"/>
  <c r="H21" i="113"/>
  <c r="H22" i="113"/>
  <c r="H23" i="113"/>
  <c r="H24" i="113"/>
  <c r="H25" i="113"/>
  <c r="H26" i="113"/>
  <c r="H27" i="113"/>
  <c r="H28" i="113"/>
  <c r="H29" i="113"/>
  <c r="H30" i="113"/>
  <c r="H31" i="113"/>
  <c r="H32" i="113"/>
  <c r="F34" i="113"/>
  <c r="G34" i="113"/>
  <c r="H14" i="112"/>
  <c r="H15" i="112"/>
  <c r="H17" i="112"/>
  <c r="H18" i="112"/>
  <c r="H19" i="112"/>
  <c r="F21" i="112"/>
  <c r="G21" i="112"/>
  <c r="H9" i="111"/>
  <c r="H10" i="111"/>
  <c r="H11" i="111"/>
  <c r="H12" i="111"/>
  <c r="H15" i="111"/>
  <c r="H16" i="111"/>
  <c r="H18" i="111"/>
  <c r="H19" i="111"/>
  <c r="H20" i="111"/>
  <c r="B1" i="97" l="1"/>
  <c r="G37" i="97"/>
  <c r="G21" i="97" l="1"/>
  <c r="G39" i="97" s="1"/>
  <c r="B1" i="95"/>
  <c r="B1" i="92"/>
  <c r="B1" i="93"/>
  <c r="B1" i="64"/>
  <c r="B1" i="90"/>
  <c r="B1" i="69"/>
  <c r="B1" i="94"/>
  <c r="B1" i="89"/>
  <c r="B1" i="73"/>
  <c r="B1" i="88"/>
  <c r="B1" i="52"/>
  <c r="B1" i="86"/>
  <c r="G5" i="86"/>
  <c r="F5" i="86"/>
  <c r="E5" i="86"/>
  <c r="D5" i="86"/>
  <c r="G5" i="84"/>
  <c r="F5" i="84"/>
  <c r="E5" i="84"/>
  <c r="D5" i="84"/>
  <c r="C5" i="84"/>
  <c r="B1" i="91" l="1"/>
  <c r="B1" i="84"/>
  <c r="C22" i="111" l="1"/>
  <c r="H8" i="112" l="1"/>
  <c r="E9" i="92"/>
  <c r="E11" i="92"/>
  <c r="E16" i="92"/>
  <c r="E18" i="92"/>
  <c r="H10" i="112"/>
  <c r="E21" i="112"/>
  <c r="H13" i="112"/>
  <c r="H11" i="112"/>
  <c r="H12" i="112"/>
  <c r="E10" i="92"/>
  <c r="E12" i="92"/>
  <c r="E17" i="92"/>
  <c r="E19" i="92"/>
  <c r="H9" i="112"/>
  <c r="G22" i="111"/>
  <c r="V18" i="64" l="1"/>
  <c r="C30" i="95"/>
  <c r="C26" i="95"/>
  <c r="H14" i="111"/>
  <c r="V19" i="64"/>
  <c r="N15" i="92"/>
  <c r="C14" i="92"/>
  <c r="E15" i="92"/>
  <c r="E14" i="92" s="1"/>
  <c r="G7" i="92"/>
  <c r="V17" i="64"/>
  <c r="J21" i="64"/>
  <c r="I21" i="64"/>
  <c r="E22" i="111"/>
  <c r="N12" i="92"/>
  <c r="C7" i="92"/>
  <c r="E8" i="92"/>
  <c r="E7" i="92" s="1"/>
  <c r="V12" i="64"/>
  <c r="R21" i="64"/>
  <c r="U21" i="64"/>
  <c r="H23" i="112"/>
  <c r="V11" i="64"/>
  <c r="Q21" i="64"/>
  <c r="H8" i="111"/>
  <c r="V16" i="64"/>
  <c r="H17" i="111"/>
  <c r="V15" i="64"/>
  <c r="V8" i="64"/>
  <c r="N21" i="64"/>
  <c r="V13" i="64"/>
  <c r="S21" i="64"/>
  <c r="H13" i="111"/>
  <c r="J7" i="92"/>
  <c r="C21" i="112"/>
  <c r="D22" i="111"/>
  <c r="H21" i="111"/>
  <c r="E21" i="64"/>
  <c r="T21" i="64"/>
  <c r="H16" i="112"/>
  <c r="G21" i="64"/>
  <c r="N17" i="92"/>
  <c r="F7" i="92"/>
  <c r="N8" i="92"/>
  <c r="I7" i="92"/>
  <c r="L21" i="64"/>
  <c r="M7" i="92"/>
  <c r="K21" i="64"/>
  <c r="V10" i="64"/>
  <c r="P21" i="64"/>
  <c r="V9" i="64"/>
  <c r="O21" i="64"/>
  <c r="F22" i="111"/>
  <c r="V20" i="64"/>
  <c r="H21" i="64"/>
  <c r="C21" i="64"/>
  <c r="V7" i="64"/>
  <c r="M21" i="64"/>
  <c r="L7" i="92"/>
  <c r="F21" i="64"/>
  <c r="D21" i="64"/>
  <c r="V14" i="64"/>
  <c r="H7" i="92"/>
  <c r="N19" i="92"/>
  <c r="N10" i="92"/>
  <c r="H7" i="112"/>
  <c r="K7" i="92"/>
  <c r="N20" i="92"/>
  <c r="N18" i="92"/>
  <c r="N16" i="92"/>
  <c r="N13" i="92"/>
  <c r="N11" i="92"/>
  <c r="N9" i="92"/>
  <c r="D21" i="112"/>
  <c r="E21" i="92" l="1"/>
  <c r="H20" i="112"/>
  <c r="H21" i="112" s="1"/>
  <c r="C21" i="92"/>
  <c r="N14" i="92"/>
  <c r="V21" i="64"/>
  <c r="H22" i="111"/>
  <c r="N7" i="92"/>
  <c r="N21" i="92" l="1"/>
  <c r="D15" i="114" l="1"/>
  <c r="C34" i="113" l="1"/>
  <c r="H33" i="113"/>
  <c r="H22" i="112" l="1"/>
  <c r="C5" i="73" l="1"/>
  <c r="C8" i="73" s="1"/>
  <c r="H21" i="92" l="1"/>
  <c r="I21" i="92"/>
  <c r="J21" i="92"/>
  <c r="G21" i="92"/>
  <c r="M21" i="92"/>
  <c r="K21" i="92"/>
  <c r="F21" i="92"/>
  <c r="L21" i="92"/>
  <c r="C13" i="73" l="1"/>
  <c r="C18" i="95"/>
  <c r="C36" i="95" l="1"/>
  <c r="C38" i="95" s="1"/>
  <c r="H18" i="113" l="1"/>
  <c r="E34" i="113"/>
  <c r="H8" i="113"/>
  <c r="D34" i="113" l="1"/>
  <c r="H34" i="113" s="1"/>
  <c r="H7" i="113"/>
</calcChain>
</file>

<file path=xl/sharedStrings.xml><?xml version="1.0" encoding="utf-8"?>
<sst xmlns="http://schemas.openxmlformats.org/spreadsheetml/2006/main" count="1270" uniqueCount="782">
  <si>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</si>
  <si>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</si>
  <si>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</si>
  <si>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</si>
  <si>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</si>
  <si>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</si>
  <si>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</si>
  <si>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</si>
  <si>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</si>
  <si>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</si>
  <si>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</si>
  <si>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</si>
  <si>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</si>
  <si>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</si>
  <si>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</si>
  <si>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</si>
  <si>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</si>
  <si>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</si>
  <si>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</si>
  <si>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</si>
  <si>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</si>
  <si>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</si>
  <si>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</si>
  <si>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</si>
  <si>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</si>
  <si>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</si>
  <si>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</si>
  <si>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</si>
  <si>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</si>
  <si>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</si>
  <si>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</si>
  <si>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</si>
  <si>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</si>
  <si>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</si>
  <si>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</si>
  <si>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</si>
  <si>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</si>
  <si>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</si>
  <si>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</si>
  <si>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</si>
  <si>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</si>
  <si>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</si>
  <si>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</si>
  <si>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</si>
  <si>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</si>
  <si>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</si>
  <si>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</si>
  <si>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</si>
  <si>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</si>
  <si>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</si>
  <si>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</si>
  <si>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</si>
  <si>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</si>
  <si>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</si>
  <si>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</si>
  <si>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</si>
  <si>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</si>
  <si>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</si>
  <si>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</si>
  <si>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</si>
  <si>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</si>
  <si>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</si>
  <si>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</si>
  <si>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</si>
  <si>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</si>
  <si>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</si>
  <si>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</si>
  <si>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</si>
  <si>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</si>
  <si>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</si>
  <si>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</si>
  <si>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</si>
  <si>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</si>
  <si>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</si>
  <si>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</si>
  <si>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</si>
  <si>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</si>
  <si>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</si>
  <si>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</si>
  <si>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</si>
  <si>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</si>
  <si>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</si>
  <si>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</si>
  <si>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</si>
  <si>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</si>
  <si>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</si>
  <si>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</si>
  <si>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</si>
  <si>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</si>
  <si>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</si>
  <si>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</si>
  <si>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</si>
  <si>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</si>
  <si>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</si>
  <si>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</si>
  <si>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</si>
  <si>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</si>
  <si>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</si>
  <si>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</si>
  <si>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</si>
  <si>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</si>
  <si>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</si>
  <si>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</si>
  <si>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</si>
  <si>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</si>
  <si>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</si>
  <si>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</si>
  <si>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</si>
  <si>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</si>
  <si>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</si>
  <si>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</si>
  <si>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</si>
  <si>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</si>
  <si>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</si>
  <si>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</si>
  <si>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</si>
  <si>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</si>
  <si>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</si>
  <si>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</si>
  <si>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</si>
  <si>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</si>
  <si>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</si>
  <si>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</si>
  <si>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</si>
  <si>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</si>
  <si>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</si>
  <si>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</si>
  <si>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</si>
  <si>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</si>
  <si>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</si>
  <si>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</si>
  <si>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</si>
  <si>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</si>
  <si>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</si>
  <si>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</si>
  <si>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</si>
  <si>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</si>
  <si>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</si>
  <si>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</si>
  <si>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</si>
  <si>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</si>
  <si>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</si>
  <si>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</si>
  <si>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</si>
  <si>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</si>
  <si>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</si>
  <si>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</si>
  <si>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</si>
  <si>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</si>
  <si>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</si>
  <si>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</si>
  <si>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</si>
  <si>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</si>
  <si>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</si>
  <si>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</si>
  <si>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</si>
  <si>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</si>
  <si>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</si>
  <si>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</si>
  <si>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</si>
  <si>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</si>
  <si>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</si>
  <si>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</si>
  <si>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</si>
  <si>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</si>
  <si>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</si>
  <si>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</si>
  <si>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</si>
  <si>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</si>
  <si>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</si>
  <si>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</si>
  <si>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</si>
  <si>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</si>
  <si>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</si>
  <si>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</si>
  <si>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</si>
  <si>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</si>
  <si>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</si>
  <si>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</si>
  <si>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</si>
  <si>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</si>
  <si>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</si>
  <si>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</si>
  <si>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</si>
  <si>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</si>
  <si>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</si>
  <si>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</si>
  <si>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</si>
  <si>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</si>
  <si>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</si>
  <si>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</si>
  <si>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</si>
  <si>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</si>
  <si>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</si>
  <si>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</si>
  <si>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</si>
  <si>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</si>
  <si>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</si>
  <si>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</si>
  <si>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</si>
  <si>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</si>
  <si>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</si>
  <si>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</si>
  <si>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</si>
  <si>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</si>
  <si>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</si>
  <si>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</si>
  <si>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</si>
  <si>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</si>
  <si>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</si>
  <si>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</si>
  <si>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</si>
  <si>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</si>
  <si>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</si>
  <si>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</si>
  <si>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</si>
  <si>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</si>
  <si>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</si>
  <si>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</si>
  <si>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</si>
  <si>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</si>
  <si>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</si>
  <si>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</si>
  <si>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</si>
  <si>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</si>
  <si>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</si>
  <si>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</si>
  <si>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</si>
  <si>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</si>
  <si>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</si>
  <si>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</si>
  <si>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</si>
  <si>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</si>
  <si>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</si>
  <si>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</si>
  <si>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</si>
  <si>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</si>
  <si>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</si>
  <si>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</si>
  <si>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</si>
  <si>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</si>
  <si>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</si>
  <si>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</si>
  <si>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</si>
  <si>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</si>
  <si>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</si>
  <si>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</si>
  <si>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</si>
  <si>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</si>
  <si>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</si>
  <si>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</si>
  <si>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</si>
  <si>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</si>
  <si>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</si>
  <si>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</si>
  <si>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</si>
  <si>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</si>
  <si>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</si>
  <si>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</si>
  <si>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</si>
  <si>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</si>
  <si>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</si>
  <si>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</si>
  <si>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</si>
  <si>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</si>
  <si>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</si>
  <si>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</si>
  <si>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</si>
  <si>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</si>
  <si>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</si>
  <si>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</si>
  <si>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</si>
  <si>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</si>
  <si>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</si>
  <si>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</si>
  <si>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</si>
  <si>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</si>
  <si>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</si>
  <si>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</si>
  <si>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</si>
  <si>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</si>
  <si>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</si>
  <si>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</si>
  <si>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</si>
  <si>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</si>
  <si>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</si>
  <si>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</si>
  <si>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</si>
  <si>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</si>
  <si>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</si>
  <si>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</si>
  <si>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</si>
  <si>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</si>
  <si>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</si>
  <si>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</si>
  <si>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</si>
  <si>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</si>
  <si>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</si>
  <si>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</si>
  <si>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</si>
  <si>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</si>
  <si>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</si>
  <si>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</si>
  <si>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</si>
  <si>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</si>
  <si>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</si>
  <si>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</si>
  <si>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</si>
  <si>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</si>
  <si>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</si>
  <si>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</si>
  <si>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</si>
  <si>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</si>
  <si>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</si>
  <si>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</si>
  <si>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</si>
  <si>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</si>
  <si>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</si>
  <si>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</si>
  <si>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</si>
  <si>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</si>
  <si>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</si>
  <si>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</si>
  <si>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</si>
  <si>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</si>
  <si>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</si>
  <si>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</si>
  <si>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</si>
  <si>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</si>
  <si>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</si>
  <si>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</si>
  <si>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</si>
  <si>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</si>
  <si>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</si>
  <si>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</si>
  <si>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</si>
  <si>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</si>
  <si>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</si>
  <si>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</si>
  <si>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</si>
  <si>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</si>
  <si>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</si>
  <si>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</si>
  <si>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</si>
  <si>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</si>
  <si>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</si>
  <si>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</si>
  <si>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</si>
  <si>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</si>
  <si>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</si>
  <si>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</si>
  <si>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</si>
  <si>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</si>
  <si>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</si>
  <si>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</si>
  <si>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</si>
  <si>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</si>
  <si>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</si>
  <si>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</si>
  <si>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</si>
  <si>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</si>
  <si>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</si>
  <si>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</si>
  <si>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</si>
  <si>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</si>
  <si>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</si>
  <si>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</si>
  <si>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</si>
  <si>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</si>
  <si>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</si>
  <si>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</si>
  <si>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</si>
  <si>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</si>
  <si>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</si>
  <si>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</si>
  <si>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</si>
  <si>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</si>
  <si>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</si>
  <si>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</si>
  <si>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</si>
  <si>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</si>
  <si>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</si>
  <si>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</si>
  <si>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</si>
  <si>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</si>
  <si>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</si>
  <si>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</si>
  <si>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</si>
  <si>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</si>
  <si>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</si>
  <si>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</si>
  <si>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</si>
  <si>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</si>
  <si>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</si>
  <si>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</si>
  <si>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</si>
  <si>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</si>
  <si>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</si>
  <si>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</si>
  <si>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</si>
  <si>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</si>
  <si>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</si>
  <si>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</si>
  <si>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</si>
  <si>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</si>
  <si>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</si>
  <si>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</si>
  <si>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</si>
  <si>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</si>
  <si>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</si>
  <si>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</si>
  <si>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</si>
  <si>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</si>
  <si>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</si>
  <si>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</si>
  <si>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</si>
  <si>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</si>
  <si>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</si>
  <si>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</si>
  <si>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</si>
  <si>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</si>
  <si>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</si>
  <si>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</si>
  <si>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</si>
  <si>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</si>
  <si>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</si>
  <si>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</si>
  <si>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</si>
  <si>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</si>
  <si>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</si>
  <si>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</si>
  <si>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</si>
  <si>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</si>
  <si>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</si>
  <si>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</si>
  <si>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</si>
  <si>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</si>
  <si>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</si>
  <si>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</si>
  <si>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</si>
  <si>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</si>
  <si>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</si>
  <si>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</si>
  <si>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</si>
  <si>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</si>
  <si>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</si>
  <si>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</si>
  <si>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</si>
  <si>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</si>
  <si>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</si>
  <si>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</si>
  <si>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</si>
  <si>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</si>
  <si>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</si>
  <si>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</si>
  <si>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</si>
  <si>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</si>
  <si>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</si>
  <si>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</si>
  <si>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</si>
  <si>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</si>
  <si>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</si>
  <si>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</si>
  <si>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</si>
  <si>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</si>
  <si>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</si>
  <si>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</si>
  <si>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</si>
  <si>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</si>
  <si>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</si>
  <si>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</si>
  <si>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</si>
  <si>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</si>
  <si>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</si>
  <si>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</si>
  <si>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</si>
  <si>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</si>
  <si>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</si>
  <si>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</si>
  <si>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</si>
  <si>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</si>
  <si>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</si>
  <si>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</si>
  <si>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</si>
  <si>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</si>
  <si>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</si>
  <si>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</si>
  <si>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</si>
  <si>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</si>
  <si>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</si>
  <si>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</si>
  <si>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</si>
  <si>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</si>
  <si>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</si>
  <si>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</si>
  <si>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</si>
  <si>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</si>
  <si>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</si>
  <si>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</si>
  <si>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</si>
  <si>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</si>
  <si>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</si>
  <si>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</si>
  <si>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</si>
  <si>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</si>
  <si>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</si>
  <si>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</si>
  <si>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</si>
  <si>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</si>
  <si>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</si>
  <si>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</si>
  <si>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</si>
  <si>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</si>
  <si>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</si>
  <si>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</si>
  <si>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</si>
  <si>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</si>
  <si>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</si>
  <si>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</si>
  <si>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</si>
  <si>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</si>
  <si>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</si>
  <si>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</si>
  <si>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</si>
  <si>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</si>
  <si>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</si>
  <si>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</si>
  <si>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</si>
  <si>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</si>
  <si>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</si>
  <si>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</si>
  <si>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</si>
  <si>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</si>
  <si>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</si>
  <si>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</si>
  <si>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</si>
  <si>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</si>
  <si>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</si>
  <si>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</si>
  <si>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</si>
  <si>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</si>
  <si>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</si>
  <si>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</si>
  <si>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</si>
  <si>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</si>
  <si>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</si>
  <si>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</si>
  <si>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</si>
  <si>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</si>
  <si>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</si>
  <si>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</si>
  <si>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</si>
  <si>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</si>
  <si>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</si>
  <si>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</si>
  <si>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</si>
  <si>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</si>
  <si>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</si>
  <si>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</si>
  <si>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</si>
  <si>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</si>
  <si>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</si>
  <si>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</si>
  <si>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</si>
  <si>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</si>
  <si>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</si>
  <si>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</si>
  <si>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</si>
  <si>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</si>
  <si>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</si>
  <si>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</si>
  <si>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</si>
  <si>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</si>
  <si>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</si>
  <si>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</si>
  <si>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</si>
  <si>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</si>
  <si>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</si>
  <si>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</si>
  <si>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</si>
  <si>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</si>
  <si>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</si>
  <si>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</si>
  <si>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</si>
  <si>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</si>
  <si>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</si>
  <si>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</si>
  <si>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</si>
  <si>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</si>
  <si>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</si>
  <si>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</si>
  <si>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</si>
  <si>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</si>
  <si>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</si>
  <si>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</si>
  <si>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</si>
  <si>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</si>
  <si>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</si>
  <si>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</si>
  <si>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</si>
  <si>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</si>
  <si>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</si>
  <si>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</si>
  <si>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</si>
  <si>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</si>
  <si>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</si>
  <si>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</si>
  <si>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</si>
  <si>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</si>
  <si>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</si>
  <si>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</si>
  <si>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</si>
  <si>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</si>
  <si>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</si>
  <si>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</si>
  <si>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</si>
  <si>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</si>
  <si>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</si>
  <si>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</si>
  <si>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</si>
  <si>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</si>
  <si>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</si>
  <si>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</si>
  <si>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</si>
  <si>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</si>
  <si>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</si>
  <si>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</si>
  <si>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</si>
  <si>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</si>
  <si>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</si>
  <si>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</si>
  <si>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</si>
  <si>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</si>
  <si>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</si>
  <si>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</si>
  <si>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</si>
  <si>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</si>
  <si>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</si>
  <si>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</si>
  <si>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</si>
  <si>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</si>
  <si>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</si>
  <si>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</si>
  <si>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</si>
  <si>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</si>
  <si>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</si>
  <si>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</si>
  <si>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</si>
  <si>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</si>
  <si>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</si>
  <si>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</si>
  <si>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</si>
  <si>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</si>
  <si>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</si>
  <si>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</si>
  <si>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</si>
  <si>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</si>
  <si>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</si>
  <si>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</si>
  <si>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</si>
  <si>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</si>
  <si>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</si>
  <si>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</si>
  <si>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</si>
  <si>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</si>
  <si>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</si>
  <si>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</si>
  <si>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</si>
  <si>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</si>
  <si>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</si>
  <si>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</si>
  <si>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</si>
  <si>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</si>
  <si>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</si>
  <si>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</si>
  <si>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</si>
  <si>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</si>
  <si>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</si>
  <si>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</si>
  <si>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</si>
  <si>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</si>
  <si>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</si>
  <si>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</si>
  <si>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</si>
  <si>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</si>
  <si>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</si>
  <si>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</si>
  <si>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</si>
  <si>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</si>
  <si>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</si>
  <si>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</si>
  <si>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</si>
  <si>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</si>
  <si>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</si>
  <si>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</si>
  <si>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</si>
  <si>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</si>
  <si>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</si>
  <si>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</si>
  <si>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</si>
  <si>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</si>
  <si>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</si>
  <si>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</si>
  <si>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</si>
  <si>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</si>
  <si>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</si>
  <si>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</si>
  <si>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</si>
  <si>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</si>
  <si>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</si>
  <si>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</si>
  <si>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</si>
  <si>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Terabank</t>
  </si>
  <si>
    <t xml:space="preserve">Table 9 (Capital), N38 </t>
  </si>
  <si>
    <t xml:space="preserve">Table 9 (Capital), N2 </t>
  </si>
  <si>
    <t xml:space="preserve">Table 9 (Capital), N6 </t>
  </si>
  <si>
    <t>Sheikh Nahayan Mabarak Al Nahayan</t>
  </si>
  <si>
    <t>Thea Lortkipanidze</t>
  </si>
  <si>
    <t>https://terabank.ge</t>
  </si>
  <si>
    <t>Table 9.2</t>
  </si>
  <si>
    <t>The table is filled only by systemically important banks</t>
  </si>
  <si>
    <t>MREL Resource</t>
  </si>
  <si>
    <t>Own funds and eligible liabilities</t>
  </si>
  <si>
    <r>
      <t xml:space="preserve">Own funds </t>
    </r>
    <r>
      <rPr>
        <b/>
        <vertAlign val="superscript"/>
        <sz val="10"/>
        <color rgb="FF000000"/>
        <rFont val="Arial"/>
        <family val="2"/>
      </rPr>
      <t>1</t>
    </r>
  </si>
  <si>
    <t>Common Equity Tier 1  (CET 1)</t>
  </si>
  <si>
    <t>Additional Tier 1 Capital (AT 1)</t>
  </si>
  <si>
    <t>Tier 2 Capital (Tier 2)</t>
  </si>
  <si>
    <t>Eligible liabilities</t>
  </si>
  <si>
    <r>
      <t>Subordinated Loans (not classified as own funds)</t>
    </r>
    <r>
      <rPr>
        <vertAlign val="superscript"/>
        <sz val="10"/>
        <color rgb="FF000000"/>
        <rFont val="Arial"/>
        <family val="2"/>
      </rPr>
      <t>2</t>
    </r>
  </si>
  <si>
    <r>
      <t>Eligible liabilities</t>
    </r>
    <r>
      <rPr>
        <vertAlign val="superscript"/>
        <sz val="10"/>
        <color rgb="FF000000"/>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</si>
  <si>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</si>
  <si>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</si>
  <si>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</si>
  <si>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</si>
  <si>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</si>
  <si>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</si>
  <si>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</si>
  <si>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</si>
  <si>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</si>
  <si>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</si>
  <si>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Calibri"/>
        <family val="2"/>
      </rPr>
      <t xml:space="preserve">1 </t>
    </r>
    <r>
      <rPr>
        <i/>
        <sz val="9"/>
        <rFont val="Calibri"/>
        <family val="2"/>
      </rPr>
      <t xml:space="preserve">Capital Instruments
</t>
    </r>
  </si>
  <si>
    <r>
      <rPr>
        <i/>
        <vertAlign val="superscript"/>
        <sz val="9"/>
        <rFont val="Calibri"/>
        <family val="2"/>
      </rPr>
      <t xml:space="preserve">2 </t>
    </r>
    <r>
      <rPr>
        <i/>
        <sz val="9"/>
        <rFont val="Calibri"/>
        <family val="2"/>
      </rPr>
      <t>Includes the part of the subordinated liabilities that is amortized as well as subordinated liabilities that are not classified as own funds.</t>
    </r>
  </si>
  <si>
    <r>
      <rPr>
        <i/>
        <vertAlign val="superscript"/>
        <sz val="9"/>
        <rFont val="Calibri"/>
        <family val="2"/>
      </rPr>
      <t xml:space="preserve">3 </t>
    </r>
    <r>
      <rPr>
        <i/>
        <sz val="9"/>
        <rFont val="Calibri"/>
        <family val="2"/>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</si>
  <si>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</si>
  <si>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</si>
  <si>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</si>
  <si>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</si>
  <si>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</si>
  <si>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</si>
  <si>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</si>
  <si>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</si>
  <si>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</si>
  <si>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9.2</t>
  </si>
  <si>
    <t>Summary Information on Minimum Requirement for Own Funds and Eligible Liabilities (MREL)</t>
  </si>
  <si>
    <t>9.3</t>
  </si>
  <si>
    <t>MREL Components Breakdown by Maturity and Governing Law</t>
  </si>
  <si>
    <t>Ordinary share</t>
  </si>
  <si>
    <t>H.H. Sheikh Nahayan Mabarak Al Nahayan</t>
  </si>
  <si>
    <t>Non-independent chair</t>
  </si>
  <si>
    <t>Abhijit Choudury</t>
  </si>
  <si>
    <t>Non-independent member</t>
  </si>
  <si>
    <t>Seit Devdariani</t>
  </si>
  <si>
    <t>Independent member</t>
  </si>
  <si>
    <t>Geert Roelof De Korte</t>
  </si>
  <si>
    <t>Nana Mikashavidze</t>
  </si>
  <si>
    <t>Senior Independent member</t>
  </si>
  <si>
    <t>Teona Mikadze</t>
  </si>
  <si>
    <t>Chief Executive Officer</t>
  </si>
  <si>
    <t>Sophia Jugeli</t>
  </si>
  <si>
    <t>Chief Financial Officer</t>
  </si>
  <si>
    <t>Teimuraz Abuladze</t>
  </si>
  <si>
    <t>Chief Risks Officer</t>
  </si>
  <si>
    <t>Vakhtang Khutsishvili</t>
  </si>
  <si>
    <t>Chief Operating Officer</t>
  </si>
  <si>
    <t>David Verulashvili</t>
  </si>
  <si>
    <t>Chief Commercial Officer</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</si>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</sst>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s>
  <fonts count="149">
    <font>
      <sz val="11"/>
      <color theme="1"/>
      <name val="Calibri"/>
      <family val="2"/>
      <scheme val="minor"/>
    </font>
    <font>
      <sz val="11"/>
      <color theme="1"/>
      <name val="Calibri"/>
      <family val="2"/>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sz val="10"/>
      <name val="Calibri"/>
      <family val="2"/>
    </font>
    <font>
      <sz val="10"/>
      <color rgb="FF000000"/>
      <name val="Calibri"/>
      <family val="2"/>
    </font>
    <font>
      <b/>
      <u/>
      <sz val="10"/>
      <name val="Calibri"/>
      <family val="2"/>
    </font>
    <font>
      <i/>
      <sz val="10"/>
      <color rgb="FF808080"/>
      <name val="Calibri"/>
      <family val="2"/>
    </font>
    <font>
      <b/>
      <sz val="10"/>
      <name val="Calibri"/>
      <family val="2"/>
    </font>
    <font>
      <i/>
      <sz val="10"/>
      <color rgb="FF366092"/>
      <name val="Calibri"/>
      <family val="2"/>
    </font>
    <font>
      <b/>
      <vertAlign val="superscript"/>
      <sz val="10"/>
      <color rgb="FF000000"/>
      <name val="Arial"/>
      <family val="2"/>
    </font>
    <font>
      <vertAlign val="superscript"/>
      <sz val="10"/>
      <color rgb="FF000000"/>
      <name val="Arial"/>
      <family val="2"/>
    </font>
    <font>
      <i/>
      <sz val="9"/>
      <name val="Calibri"/>
      <family val="2"/>
    </font>
    <font>
      <i/>
      <vertAlign val="superscript"/>
      <sz val="9"/>
      <name val="Calibri"/>
      <family val="2"/>
    </font>
    <font>
      <sz val="8"/>
      <color rgb="FF000000"/>
      <name val="Arial"/>
      <family val="2"/>
    </font>
    <font>
      <b/>
      <sz val="10"/>
      <color rgb="FF000000"/>
      <name val="Calibri"/>
      <family val="2"/>
    </font>
    <font>
      <i/>
      <sz val="10"/>
      <name val="Calibri"/>
      <family val="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s>
  <borders count="130">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0967">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6" fillId="0" borderId="0"/>
    <xf numFmtId="0" fontId="6" fillId="0" borderId="0"/>
    <xf numFmtId="166" fontId="6" fillId="0" borderId="0" applyFont="0" applyFill="0" applyBorder="0" applyAlignment="0" applyProtection="0"/>
    <xf numFmtId="0" fontId="3" fillId="0" borderId="0"/>
    <xf numFmtId="0" fontId="6" fillId="0" borderId="0"/>
    <xf numFmtId="0" fontId="2" fillId="0" borderId="0"/>
    <xf numFmtId="9" fontId="2"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alignment vertical="top"/>
      <protection locked="0"/>
    </xf>
    <xf numFmtId="0" fontId="9" fillId="0" borderId="0"/>
    <xf numFmtId="168" fontId="10" fillId="37" borderId="0"/>
    <xf numFmtId="169" fontId="10" fillId="37" borderId="0"/>
    <xf numFmtId="168" fontId="10" fillId="37" borderId="0"/>
    <xf numFmtId="0" fontId="11" fillId="38" borderId="0" applyNumberFormat="0" applyBorder="0" applyAlignment="0" applyProtection="0"/>
    <xf numFmtId="0" fontId="4" fillId="13"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0" fontId="11"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4" fillId="17"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0" fontId="11"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4" fillId="21"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4" fillId="25"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0" fontId="11"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4" fillId="29"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0" fontId="11"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4" fillId="3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4" fillId="1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0" fontId="11"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4" fillId="18"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0" fontId="11"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11" fillId="46" borderId="0" applyNumberFormat="0" applyBorder="0" applyAlignment="0" applyProtection="0"/>
    <xf numFmtId="0" fontId="4" fillId="22"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0" fontId="11"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11" fillId="41" borderId="0" applyNumberFormat="0" applyBorder="0" applyAlignment="0" applyProtection="0"/>
    <xf numFmtId="0" fontId="4" fillId="26"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0" fontId="11"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11" fillId="44" borderId="0" applyNumberFormat="0" applyBorder="0" applyAlignment="0" applyProtection="0"/>
    <xf numFmtId="0" fontId="4" fillId="30"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0" fontId="11"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11" fillId="47" borderId="0" applyNumberFormat="0" applyBorder="0" applyAlignment="0" applyProtection="0"/>
    <xf numFmtId="0" fontId="4" fillId="34" borderId="0" applyNumberFormat="0" applyBorder="0" applyAlignment="0" applyProtection="0"/>
    <xf numFmtId="168" fontId="12" fillId="47" borderId="0" applyNumberFormat="0" applyBorder="0" applyAlignment="0" applyProtection="0"/>
    <xf numFmtId="168" fontId="12" fillId="47" borderId="0" applyNumberFormat="0" applyBorder="0" applyAlignment="0" applyProtection="0"/>
    <xf numFmtId="169" fontId="12" fillId="47" borderId="0" applyNumberFormat="0" applyBorder="0" applyAlignment="0" applyProtection="0"/>
    <xf numFmtId="0" fontId="11"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12" fillId="47" borderId="0" applyNumberFormat="0" applyBorder="0" applyAlignment="0" applyProtection="0"/>
    <xf numFmtId="169" fontId="12" fillId="47" borderId="0" applyNumberFormat="0" applyBorder="0" applyAlignment="0" applyProtection="0"/>
    <xf numFmtId="168" fontId="12" fillId="47" borderId="0" applyNumberFormat="0" applyBorder="0" applyAlignment="0" applyProtection="0"/>
    <xf numFmtId="168" fontId="12" fillId="47" borderId="0" applyNumberFormat="0" applyBorder="0" applyAlignment="0" applyProtection="0"/>
    <xf numFmtId="169" fontId="12" fillId="47" borderId="0" applyNumberFormat="0" applyBorder="0" applyAlignment="0" applyProtection="0"/>
    <xf numFmtId="168" fontId="12" fillId="47" borderId="0" applyNumberFormat="0" applyBorder="0" applyAlignment="0" applyProtection="0"/>
    <xf numFmtId="168" fontId="12" fillId="47" borderId="0" applyNumberFormat="0" applyBorder="0" applyAlignment="0" applyProtection="0"/>
    <xf numFmtId="169" fontId="12" fillId="47" borderId="0" applyNumberFormat="0" applyBorder="0" applyAlignment="0" applyProtection="0"/>
    <xf numFmtId="168" fontId="12" fillId="47" borderId="0" applyNumberFormat="0" applyBorder="0" applyAlignment="0" applyProtection="0"/>
    <xf numFmtId="168" fontId="12" fillId="47" borderId="0" applyNumberFormat="0" applyBorder="0" applyAlignment="0" applyProtection="0"/>
    <xf numFmtId="169" fontId="12" fillId="47" borderId="0" applyNumberFormat="0" applyBorder="0" applyAlignment="0" applyProtection="0"/>
    <xf numFmtId="168" fontId="12" fillId="47" borderId="0" applyNumberFormat="0" applyBorder="0" applyAlignment="0" applyProtection="0"/>
    <xf numFmtId="0" fontId="11" fillId="47" borderId="0" applyNumberFormat="0" applyBorder="0" applyAlignment="0" applyProtection="0"/>
    <xf numFmtId="0" fontId="13" fillId="48" borderId="0" applyNumberFormat="0" applyBorder="0" applyAlignment="0" applyProtection="0"/>
    <xf numFmtId="0" fontId="14" fillId="15"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5" borderId="0" applyNumberFormat="0" applyBorder="0" applyAlignment="0" applyProtection="0"/>
    <xf numFmtId="0" fontId="14" fillId="19"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0" fontId="13" fillId="45"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3" fillId="46" borderId="0" applyNumberFormat="0" applyBorder="0" applyAlignment="0" applyProtection="0"/>
    <xf numFmtId="0" fontId="14" fillId="23" borderId="0" applyNumberFormat="0" applyBorder="0" applyAlignment="0" applyProtection="0"/>
    <xf numFmtId="168" fontId="15" fillId="46" borderId="0" applyNumberFormat="0" applyBorder="0" applyAlignment="0" applyProtection="0"/>
    <xf numFmtId="168" fontId="15" fillId="46" borderId="0" applyNumberFormat="0" applyBorder="0" applyAlignment="0" applyProtection="0"/>
    <xf numFmtId="169" fontId="15" fillId="46" borderId="0" applyNumberFormat="0" applyBorder="0" applyAlignment="0" applyProtection="0"/>
    <xf numFmtId="0" fontId="13" fillId="46"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8" fontId="15" fillId="46" borderId="0" applyNumberFormat="0" applyBorder="0" applyAlignment="0" applyProtection="0"/>
    <xf numFmtId="169" fontId="15" fillId="46" borderId="0" applyNumberFormat="0" applyBorder="0" applyAlignment="0" applyProtection="0"/>
    <xf numFmtId="168" fontId="15" fillId="46" borderId="0" applyNumberFormat="0" applyBorder="0" applyAlignment="0" applyProtection="0"/>
    <xf numFmtId="168" fontId="15" fillId="46" borderId="0" applyNumberFormat="0" applyBorder="0" applyAlignment="0" applyProtection="0"/>
    <xf numFmtId="169" fontId="15" fillId="46" borderId="0" applyNumberFormat="0" applyBorder="0" applyAlignment="0" applyProtection="0"/>
    <xf numFmtId="168" fontId="15" fillId="46" borderId="0" applyNumberFormat="0" applyBorder="0" applyAlignment="0" applyProtection="0"/>
    <xf numFmtId="168" fontId="15" fillId="46" borderId="0" applyNumberFormat="0" applyBorder="0" applyAlignment="0" applyProtection="0"/>
    <xf numFmtId="169" fontId="15" fillId="46" borderId="0" applyNumberFormat="0" applyBorder="0" applyAlignment="0" applyProtection="0"/>
    <xf numFmtId="168" fontId="15" fillId="46" borderId="0" applyNumberFormat="0" applyBorder="0" applyAlignment="0" applyProtection="0"/>
    <xf numFmtId="168" fontId="15" fillId="46" borderId="0" applyNumberFormat="0" applyBorder="0" applyAlignment="0" applyProtection="0"/>
    <xf numFmtId="169" fontId="15" fillId="46" borderId="0" applyNumberFormat="0" applyBorder="0" applyAlignment="0" applyProtection="0"/>
    <xf numFmtId="168" fontId="15" fillId="46" borderId="0" applyNumberFormat="0" applyBorder="0" applyAlignment="0" applyProtection="0"/>
    <xf numFmtId="0" fontId="13" fillId="46"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1"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0" fontId="13" fillId="50"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4" fillId="35" borderId="0" applyNumberFormat="0" applyBorder="0" applyAlignment="0" applyProtection="0"/>
    <xf numFmtId="168" fontId="15" fillId="51" borderId="0" applyNumberFormat="0" applyBorder="0" applyAlignment="0" applyProtection="0"/>
    <xf numFmtId="168" fontId="15" fillId="51" borderId="0" applyNumberFormat="0" applyBorder="0" applyAlignment="0" applyProtection="0"/>
    <xf numFmtId="169" fontId="15" fillId="51" borderId="0" applyNumberFormat="0" applyBorder="0" applyAlignment="0" applyProtection="0"/>
    <xf numFmtId="0" fontId="13" fillId="51"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168" fontId="15" fillId="51" borderId="0" applyNumberFormat="0" applyBorder="0" applyAlignment="0" applyProtection="0"/>
    <xf numFmtId="169" fontId="15" fillId="51" borderId="0" applyNumberFormat="0" applyBorder="0" applyAlignment="0" applyProtection="0"/>
    <xf numFmtId="168" fontId="15" fillId="51" borderId="0" applyNumberFormat="0" applyBorder="0" applyAlignment="0" applyProtection="0"/>
    <xf numFmtId="168" fontId="15" fillId="51" borderId="0" applyNumberFormat="0" applyBorder="0" applyAlignment="0" applyProtection="0"/>
    <xf numFmtId="169" fontId="15" fillId="51" borderId="0" applyNumberFormat="0" applyBorder="0" applyAlignment="0" applyProtection="0"/>
    <xf numFmtId="168" fontId="15" fillId="51" borderId="0" applyNumberFormat="0" applyBorder="0" applyAlignment="0" applyProtection="0"/>
    <xf numFmtId="168" fontId="15" fillId="51" borderId="0" applyNumberFormat="0" applyBorder="0" applyAlignment="0" applyProtection="0"/>
    <xf numFmtId="169" fontId="15" fillId="51" borderId="0" applyNumberFormat="0" applyBorder="0" applyAlignment="0" applyProtection="0"/>
    <xf numFmtId="168" fontId="15" fillId="51" borderId="0" applyNumberFormat="0" applyBorder="0" applyAlignment="0" applyProtection="0"/>
    <xf numFmtId="168" fontId="15" fillId="51" borderId="0" applyNumberFormat="0" applyBorder="0" applyAlignment="0" applyProtection="0"/>
    <xf numFmtId="169" fontId="15" fillId="51" borderId="0" applyNumberFormat="0" applyBorder="0" applyAlignment="0" applyProtection="0"/>
    <xf numFmtId="168" fontId="15" fillId="51" borderId="0" applyNumberFormat="0" applyBorder="0" applyAlignment="0" applyProtection="0"/>
    <xf numFmtId="0" fontId="13" fillId="51"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3" fillId="53" borderId="0" applyNumberFormat="0" applyBorder="0" applyAlignment="0" applyProtection="0"/>
    <xf numFmtId="0" fontId="13" fillId="54" borderId="0" applyNumberFormat="0" applyBorder="0" applyAlignment="0" applyProtection="0"/>
    <xf numFmtId="0" fontId="14" fillId="12" borderId="0" applyNumberFormat="0" applyBorder="0" applyAlignment="0" applyProtection="0"/>
    <xf numFmtId="168" fontId="15" fillId="54" borderId="0" applyNumberFormat="0" applyBorder="0" applyAlignment="0" applyProtection="0"/>
    <xf numFmtId="168" fontId="15" fillId="54" borderId="0" applyNumberFormat="0" applyBorder="0" applyAlignment="0" applyProtection="0"/>
    <xf numFmtId="169" fontId="15" fillId="54" borderId="0" applyNumberFormat="0" applyBorder="0" applyAlignment="0" applyProtection="0"/>
    <xf numFmtId="0" fontId="13" fillId="5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68" fontId="15" fillId="54" borderId="0" applyNumberFormat="0" applyBorder="0" applyAlignment="0" applyProtection="0"/>
    <xf numFmtId="169" fontId="15" fillId="54" borderId="0" applyNumberFormat="0" applyBorder="0" applyAlignment="0" applyProtection="0"/>
    <xf numFmtId="168" fontId="15" fillId="54" borderId="0" applyNumberFormat="0" applyBorder="0" applyAlignment="0" applyProtection="0"/>
    <xf numFmtId="168" fontId="15" fillId="54" borderId="0" applyNumberFormat="0" applyBorder="0" applyAlignment="0" applyProtection="0"/>
    <xf numFmtId="169" fontId="15" fillId="54" borderId="0" applyNumberFormat="0" applyBorder="0" applyAlignment="0" applyProtection="0"/>
    <xf numFmtId="168" fontId="15" fillId="54" borderId="0" applyNumberFormat="0" applyBorder="0" applyAlignment="0" applyProtection="0"/>
    <xf numFmtId="168" fontId="15" fillId="54" borderId="0" applyNumberFormat="0" applyBorder="0" applyAlignment="0" applyProtection="0"/>
    <xf numFmtId="169" fontId="15" fillId="54" borderId="0" applyNumberFormat="0" applyBorder="0" applyAlignment="0" applyProtection="0"/>
    <xf numFmtId="168" fontId="15" fillId="54" borderId="0" applyNumberFormat="0" applyBorder="0" applyAlignment="0" applyProtection="0"/>
    <xf numFmtId="168" fontId="15" fillId="54" borderId="0" applyNumberFormat="0" applyBorder="0" applyAlignment="0" applyProtection="0"/>
    <xf numFmtId="169" fontId="15" fillId="54" borderId="0" applyNumberFormat="0" applyBorder="0" applyAlignment="0" applyProtection="0"/>
    <xf numFmtId="168" fontId="15" fillId="54" borderId="0" applyNumberFormat="0" applyBorder="0" applyAlignment="0" applyProtection="0"/>
    <xf numFmtId="0" fontId="13" fillId="54" borderId="0" applyNumberFormat="0" applyBorder="0" applyAlignment="0" applyProtection="0"/>
    <xf numFmtId="0" fontId="13" fillId="54" borderId="0" applyNumberFormat="0" applyBorder="0" applyAlignment="0" applyProtection="0"/>
    <xf numFmtId="0" fontId="13" fillId="54" borderId="0" applyNumberFormat="0" applyBorder="0" applyAlignment="0" applyProtection="0"/>
    <xf numFmtId="0" fontId="11" fillId="55" borderId="0" applyNumberFormat="0" applyBorder="0" applyAlignment="0" applyProtection="0"/>
    <xf numFmtId="0" fontId="11" fillId="56"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4" fillId="16" borderId="0" applyNumberFormat="0" applyBorder="0" applyAlignment="0" applyProtection="0"/>
    <xf numFmtId="168" fontId="15" fillId="58" borderId="0" applyNumberFormat="0" applyBorder="0" applyAlignment="0" applyProtection="0"/>
    <xf numFmtId="168" fontId="15" fillId="58" borderId="0" applyNumberFormat="0" applyBorder="0" applyAlignment="0" applyProtection="0"/>
    <xf numFmtId="169" fontId="15" fillId="58" borderId="0" applyNumberFormat="0" applyBorder="0" applyAlignment="0" applyProtection="0"/>
    <xf numFmtId="0" fontId="13" fillId="58"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168" fontId="15" fillId="58" borderId="0" applyNumberFormat="0" applyBorder="0" applyAlignment="0" applyProtection="0"/>
    <xf numFmtId="169" fontId="15" fillId="58" borderId="0" applyNumberFormat="0" applyBorder="0" applyAlignment="0" applyProtection="0"/>
    <xf numFmtId="168" fontId="15" fillId="58" borderId="0" applyNumberFormat="0" applyBorder="0" applyAlignment="0" applyProtection="0"/>
    <xf numFmtId="168" fontId="15" fillId="58" borderId="0" applyNumberFormat="0" applyBorder="0" applyAlignment="0" applyProtection="0"/>
    <xf numFmtId="169" fontId="15" fillId="58" borderId="0" applyNumberFormat="0" applyBorder="0" applyAlignment="0" applyProtection="0"/>
    <xf numFmtId="168" fontId="15" fillId="58" borderId="0" applyNumberFormat="0" applyBorder="0" applyAlignment="0" applyProtection="0"/>
    <xf numFmtId="168" fontId="15" fillId="58" borderId="0" applyNumberFormat="0" applyBorder="0" applyAlignment="0" applyProtection="0"/>
    <xf numFmtId="169" fontId="15" fillId="58" borderId="0" applyNumberFormat="0" applyBorder="0" applyAlignment="0" applyProtection="0"/>
    <xf numFmtId="168" fontId="15" fillId="58" borderId="0" applyNumberFormat="0" applyBorder="0" applyAlignment="0" applyProtection="0"/>
    <xf numFmtId="168" fontId="15" fillId="58" borderId="0" applyNumberFormat="0" applyBorder="0" applyAlignment="0" applyProtection="0"/>
    <xf numFmtId="169" fontId="15" fillId="58" borderId="0" applyNumberFormat="0" applyBorder="0" applyAlignment="0" applyProtection="0"/>
    <xf numFmtId="168" fontId="15"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1" fillId="55" borderId="0" applyNumberFormat="0" applyBorder="0" applyAlignment="0" applyProtection="0"/>
    <xf numFmtId="0" fontId="11" fillId="59" borderId="0" applyNumberFormat="0" applyBorder="0" applyAlignment="0" applyProtection="0"/>
    <xf numFmtId="0" fontId="13" fillId="56" borderId="0" applyNumberFormat="0" applyBorder="0" applyAlignment="0" applyProtection="0"/>
    <xf numFmtId="0" fontId="13" fillId="60" borderId="0" applyNumberFormat="0" applyBorder="0" applyAlignment="0" applyProtection="0"/>
    <xf numFmtId="0" fontId="14" fillId="20" borderId="0" applyNumberFormat="0" applyBorder="0" applyAlignment="0" applyProtection="0"/>
    <xf numFmtId="168" fontId="15" fillId="60" borderId="0" applyNumberFormat="0" applyBorder="0" applyAlignment="0" applyProtection="0"/>
    <xf numFmtId="168" fontId="15" fillId="60" borderId="0" applyNumberFormat="0" applyBorder="0" applyAlignment="0" applyProtection="0"/>
    <xf numFmtId="169" fontId="15" fillId="60" borderId="0" applyNumberFormat="0" applyBorder="0" applyAlignment="0" applyProtection="0"/>
    <xf numFmtId="0" fontId="13" fillId="6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168" fontId="15" fillId="60" borderId="0" applyNumberFormat="0" applyBorder="0" applyAlignment="0" applyProtection="0"/>
    <xf numFmtId="169" fontId="15" fillId="60" borderId="0" applyNumberFormat="0" applyBorder="0" applyAlignment="0" applyProtection="0"/>
    <xf numFmtId="168" fontId="15" fillId="60" borderId="0" applyNumberFormat="0" applyBorder="0" applyAlignment="0" applyProtection="0"/>
    <xf numFmtId="168" fontId="15" fillId="60" borderId="0" applyNumberFormat="0" applyBorder="0" applyAlignment="0" applyProtection="0"/>
    <xf numFmtId="169" fontId="15" fillId="60" borderId="0" applyNumberFormat="0" applyBorder="0" applyAlignment="0" applyProtection="0"/>
    <xf numFmtId="168" fontId="15" fillId="60" borderId="0" applyNumberFormat="0" applyBorder="0" applyAlignment="0" applyProtection="0"/>
    <xf numFmtId="168" fontId="15" fillId="60" borderId="0" applyNumberFormat="0" applyBorder="0" applyAlignment="0" applyProtection="0"/>
    <xf numFmtId="169" fontId="15" fillId="60" borderId="0" applyNumberFormat="0" applyBorder="0" applyAlignment="0" applyProtection="0"/>
    <xf numFmtId="168" fontId="15" fillId="60" borderId="0" applyNumberFormat="0" applyBorder="0" applyAlignment="0" applyProtection="0"/>
    <xf numFmtId="168" fontId="15" fillId="60" borderId="0" applyNumberFormat="0" applyBorder="0" applyAlignment="0" applyProtection="0"/>
    <xf numFmtId="169" fontId="15" fillId="60" borderId="0" applyNumberFormat="0" applyBorder="0" applyAlignment="0" applyProtection="0"/>
    <xf numFmtId="168" fontId="15"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1" fillId="52" borderId="0" applyNumberFormat="0" applyBorder="0" applyAlignment="0" applyProtection="0"/>
    <xf numFmtId="0" fontId="11" fillId="56" borderId="0" applyNumberFormat="0" applyBorder="0" applyAlignment="0" applyProtection="0"/>
    <xf numFmtId="0" fontId="13" fillId="56" borderId="0" applyNumberFormat="0" applyBorder="0" applyAlignment="0" applyProtection="0"/>
    <xf numFmtId="0" fontId="13" fillId="49" borderId="0" applyNumberFormat="0" applyBorder="0" applyAlignment="0" applyProtection="0"/>
    <xf numFmtId="0" fontId="14" fillId="24"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61" borderId="0" applyNumberFormat="0" applyBorder="0" applyAlignment="0" applyProtection="0"/>
    <xf numFmtId="0" fontId="11" fillId="52" borderId="0" applyNumberFormat="0" applyBorder="0" applyAlignment="0" applyProtection="0"/>
    <xf numFmtId="0" fontId="13" fillId="53" borderId="0" applyNumberFormat="0" applyBorder="0" applyAlignment="0" applyProtection="0"/>
    <xf numFmtId="0" fontId="13" fillId="50" borderId="0" applyNumberFormat="0" applyBorder="0" applyAlignment="0" applyProtection="0"/>
    <xf numFmtId="0" fontId="14" fillId="28"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0" fontId="13" fillId="50"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1" fillId="55" borderId="0" applyNumberFormat="0" applyBorder="0" applyAlignment="0" applyProtection="0"/>
    <xf numFmtId="0" fontId="11"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4" fillId="32" borderId="0" applyNumberFormat="0" applyBorder="0" applyAlignment="0" applyProtection="0"/>
    <xf numFmtId="168" fontId="15" fillId="63" borderId="0" applyNumberFormat="0" applyBorder="0" applyAlignment="0" applyProtection="0"/>
    <xf numFmtId="168" fontId="15" fillId="63" borderId="0" applyNumberFormat="0" applyBorder="0" applyAlignment="0" applyProtection="0"/>
    <xf numFmtId="169" fontId="15" fillId="63" borderId="0" applyNumberFormat="0" applyBorder="0" applyAlignment="0" applyProtection="0"/>
    <xf numFmtId="0" fontId="13" fillId="63"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168" fontId="15" fillId="63" borderId="0" applyNumberFormat="0" applyBorder="0" applyAlignment="0" applyProtection="0"/>
    <xf numFmtId="169" fontId="15" fillId="63" borderId="0" applyNumberFormat="0" applyBorder="0" applyAlignment="0" applyProtection="0"/>
    <xf numFmtId="168" fontId="15" fillId="63" borderId="0" applyNumberFormat="0" applyBorder="0" applyAlignment="0" applyProtection="0"/>
    <xf numFmtId="168" fontId="15" fillId="63" borderId="0" applyNumberFormat="0" applyBorder="0" applyAlignment="0" applyProtection="0"/>
    <xf numFmtId="169" fontId="15" fillId="63" borderId="0" applyNumberFormat="0" applyBorder="0" applyAlignment="0" applyProtection="0"/>
    <xf numFmtId="168" fontId="15" fillId="63" borderId="0" applyNumberFormat="0" applyBorder="0" applyAlignment="0" applyProtection="0"/>
    <xf numFmtId="168" fontId="15" fillId="63" borderId="0" applyNumberFormat="0" applyBorder="0" applyAlignment="0" applyProtection="0"/>
    <xf numFmtId="169" fontId="15" fillId="63" borderId="0" applyNumberFormat="0" applyBorder="0" applyAlignment="0" applyProtection="0"/>
    <xf numFmtId="168" fontId="15" fillId="63" borderId="0" applyNumberFormat="0" applyBorder="0" applyAlignment="0" applyProtection="0"/>
    <xf numFmtId="168" fontId="15" fillId="63" borderId="0" applyNumberFormat="0" applyBorder="0" applyAlignment="0" applyProtection="0"/>
    <xf numFmtId="169" fontId="15" fillId="63" borderId="0" applyNumberFormat="0" applyBorder="0" applyAlignment="0" applyProtection="0"/>
    <xf numFmtId="168" fontId="15"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6" fillId="39" borderId="0" applyNumberFormat="0" applyBorder="0" applyAlignment="0" applyProtection="0"/>
    <xf numFmtId="0" fontId="17" fillId="6" borderId="0" applyNumberFormat="0" applyBorder="0" applyAlignment="0" applyProtection="0"/>
    <xf numFmtId="168" fontId="18" fillId="39" borderId="0" applyNumberFormat="0" applyBorder="0" applyAlignment="0" applyProtection="0"/>
    <xf numFmtId="168" fontId="18" fillId="39" borderId="0" applyNumberFormat="0" applyBorder="0" applyAlignment="0" applyProtection="0"/>
    <xf numFmtId="169" fontId="18" fillId="39" borderId="0" applyNumberFormat="0" applyBorder="0" applyAlignment="0" applyProtection="0"/>
    <xf numFmtId="0" fontId="16" fillId="39"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168" fontId="18" fillId="39" borderId="0" applyNumberFormat="0" applyBorder="0" applyAlignment="0" applyProtection="0"/>
    <xf numFmtId="169" fontId="18" fillId="39" borderId="0" applyNumberFormat="0" applyBorder="0" applyAlignment="0" applyProtection="0"/>
    <xf numFmtId="168" fontId="18" fillId="39" borderId="0" applyNumberFormat="0" applyBorder="0" applyAlignment="0" applyProtection="0"/>
    <xf numFmtId="168" fontId="18" fillId="39" borderId="0" applyNumberFormat="0" applyBorder="0" applyAlignment="0" applyProtection="0"/>
    <xf numFmtId="169" fontId="18" fillId="39" borderId="0" applyNumberFormat="0" applyBorder="0" applyAlignment="0" applyProtection="0"/>
    <xf numFmtId="168" fontId="18" fillId="39" borderId="0" applyNumberFormat="0" applyBorder="0" applyAlignment="0" applyProtection="0"/>
    <xf numFmtId="168" fontId="18" fillId="39" borderId="0" applyNumberFormat="0" applyBorder="0" applyAlignment="0" applyProtection="0"/>
    <xf numFmtId="169" fontId="18" fillId="39" borderId="0" applyNumberFormat="0" applyBorder="0" applyAlignment="0" applyProtection="0"/>
    <xf numFmtId="168" fontId="18" fillId="39" borderId="0" applyNumberFormat="0" applyBorder="0" applyAlignment="0" applyProtection="0"/>
    <xf numFmtId="168" fontId="18" fillId="39" borderId="0" applyNumberFormat="0" applyBorder="0" applyAlignment="0" applyProtection="0"/>
    <xf numFmtId="169" fontId="18" fillId="39" borderId="0" applyNumberFormat="0" applyBorder="0" applyAlignment="0" applyProtection="0"/>
    <xf numFmtId="168" fontId="18" fillId="39" borderId="0" applyNumberFormat="0" applyBorder="0" applyAlignment="0" applyProtection="0"/>
    <xf numFmtId="0" fontId="16" fillId="39" borderId="0" applyNumberFormat="0" applyBorder="0" applyAlignment="0" applyProtection="0"/>
    <xf numFmtId="170" fontId="19"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1" fontId="21" fillId="0" borderId="0" applyFill="0" applyBorder="0" applyAlignment="0"/>
    <xf numFmtId="171" fontId="21"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5"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168" fontId="24"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168" fontId="24"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169" fontId="24"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3" fillId="9" borderId="29"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0" fontId="22" fillId="64" borderId="35" applyNumberFormat="0" applyAlignment="0" applyProtection="0"/>
    <xf numFmtId="168" fontId="24" fillId="64" borderId="35" applyNumberFormat="0" applyAlignment="0" applyProtection="0"/>
    <xf numFmtId="169" fontId="24" fillId="64" borderId="35" applyNumberFormat="0" applyAlignment="0" applyProtection="0"/>
    <xf numFmtId="168" fontId="24" fillId="64" borderId="35" applyNumberFormat="0" applyAlignment="0" applyProtection="0"/>
    <xf numFmtId="168" fontId="24" fillId="64" borderId="35" applyNumberFormat="0" applyAlignment="0" applyProtection="0"/>
    <xf numFmtId="169" fontId="24" fillId="64" borderId="35" applyNumberFormat="0" applyAlignment="0" applyProtection="0"/>
    <xf numFmtId="168" fontId="24" fillId="64" borderId="35" applyNumberFormat="0" applyAlignment="0" applyProtection="0"/>
    <xf numFmtId="168" fontId="24" fillId="64" borderId="35" applyNumberFormat="0" applyAlignment="0" applyProtection="0"/>
    <xf numFmtId="169" fontId="24" fillId="64" borderId="35" applyNumberFormat="0" applyAlignment="0" applyProtection="0"/>
    <xf numFmtId="168" fontId="24" fillId="64" borderId="35" applyNumberFormat="0" applyAlignment="0" applyProtection="0"/>
    <xf numFmtId="168" fontId="24" fillId="64" borderId="35" applyNumberFormat="0" applyAlignment="0" applyProtection="0"/>
    <xf numFmtId="169" fontId="24" fillId="64" borderId="35" applyNumberFormat="0" applyAlignment="0" applyProtection="0"/>
    <xf numFmtId="168" fontId="24" fillId="64" borderId="35" applyNumberFormat="0" applyAlignment="0" applyProtection="0"/>
    <xf numFmtId="0" fontId="22" fillId="64" borderId="35" applyNumberFormat="0" applyAlignment="0" applyProtection="0"/>
    <xf numFmtId="0" fontId="25" fillId="65" borderId="36" applyNumberFormat="0" applyAlignment="0" applyProtection="0"/>
    <xf numFmtId="0" fontId="26" fillId="10" borderId="32" applyNumberFormat="0" applyAlignment="0" applyProtection="0"/>
    <xf numFmtId="168"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0" fontId="25"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0" fontId="26" fillId="10" borderId="32"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169" fontId="27" fillId="65" borderId="36" applyNumberFormat="0" applyAlignment="0" applyProtection="0"/>
    <xf numFmtId="168" fontId="27" fillId="65" borderId="36" applyNumberFormat="0" applyAlignment="0" applyProtection="0"/>
    <xf numFmtId="0" fontId="25" fillId="65" borderId="36"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9" fillId="0" borderId="0"/>
    <xf numFmtId="172" fontId="21"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9" fillId="0" borderId="0"/>
    <xf numFmtId="14" fontId="30" fillId="0" borderId="0" applyFill="0" applyBorder="0" applyAlignment="0"/>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0" applyFont="0" applyFill="0" applyBorder="0" applyAlignment="0" applyProtection="0"/>
    <xf numFmtId="180" fontId="3" fillId="0" borderId="0" applyFont="0" applyFill="0" applyBorder="0" applyAlignment="0" applyProtection="0"/>
    <xf numFmtId="0" fontId="31" fillId="66" borderId="0" applyNumberFormat="0" applyBorder="0" applyAlignment="0" applyProtection="0"/>
    <xf numFmtId="0" fontId="31" fillId="67" borderId="0" applyNumberFormat="0" applyBorder="0" applyAlignment="0" applyProtection="0"/>
    <xf numFmtId="0" fontId="31" fillId="68" borderId="0" applyNumberFormat="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168" fontId="3" fillId="0" borderId="0"/>
    <xf numFmtId="0" fontId="3" fillId="0" borderId="0"/>
    <xf numFmtId="168" fontId="3" fillId="0" borderId="0"/>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35" fillId="40" borderId="0" applyNumberFormat="0" applyBorder="0" applyAlignment="0" applyProtection="0"/>
    <xf numFmtId="0" fontId="36" fillId="5" borderId="0" applyNumberFormat="0" applyBorder="0" applyAlignment="0" applyProtection="0"/>
    <xf numFmtId="168" fontId="37" fillId="40" borderId="0" applyNumberFormat="0" applyBorder="0" applyAlignment="0" applyProtection="0"/>
    <xf numFmtId="168" fontId="37" fillId="40" borderId="0" applyNumberFormat="0" applyBorder="0" applyAlignment="0" applyProtection="0"/>
    <xf numFmtId="169" fontId="37" fillId="40" borderId="0" applyNumberFormat="0" applyBorder="0" applyAlignment="0" applyProtection="0"/>
    <xf numFmtId="0" fontId="35" fillId="40"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168" fontId="37" fillId="40" borderId="0" applyNumberFormat="0" applyBorder="0" applyAlignment="0" applyProtection="0"/>
    <xf numFmtId="169" fontId="37" fillId="40" borderId="0" applyNumberFormat="0" applyBorder="0" applyAlignment="0" applyProtection="0"/>
    <xf numFmtId="168" fontId="37" fillId="40" borderId="0" applyNumberFormat="0" applyBorder="0" applyAlignment="0" applyProtection="0"/>
    <xf numFmtId="168" fontId="37" fillId="40" borderId="0" applyNumberFormat="0" applyBorder="0" applyAlignment="0" applyProtection="0"/>
    <xf numFmtId="169" fontId="37" fillId="40" borderId="0" applyNumberFormat="0" applyBorder="0" applyAlignment="0" applyProtection="0"/>
    <xf numFmtId="168" fontId="37" fillId="40" borderId="0" applyNumberFormat="0" applyBorder="0" applyAlignment="0" applyProtection="0"/>
    <xf numFmtId="168" fontId="37" fillId="40" borderId="0" applyNumberFormat="0" applyBorder="0" applyAlignment="0" applyProtection="0"/>
    <xf numFmtId="169" fontId="37" fillId="40" borderId="0" applyNumberFormat="0" applyBorder="0" applyAlignment="0" applyProtection="0"/>
    <xf numFmtId="168" fontId="37" fillId="40" borderId="0" applyNumberFormat="0" applyBorder="0" applyAlignment="0" applyProtection="0"/>
    <xf numFmtId="168" fontId="37" fillId="40" borderId="0" applyNumberFormat="0" applyBorder="0" applyAlignment="0" applyProtection="0"/>
    <xf numFmtId="169" fontId="37" fillId="40" borderId="0" applyNumberFormat="0" applyBorder="0" applyAlignment="0" applyProtection="0"/>
    <xf numFmtId="168" fontId="37" fillId="40" borderId="0" applyNumberFormat="0" applyBorder="0" applyAlignment="0" applyProtection="0"/>
    <xf numFmtId="0" fontId="35" fillId="40" borderId="0" applyNumberFormat="0" applyBorder="0" applyAlignment="0" applyProtection="0"/>
    <xf numFmtId="0" fontId="3" fillId="69" borderId="3" applyNumberFormat="0" applyFont="0" applyBorder="0" applyProtection="0">
      <alignment horizontal="center" vertical="center"/>
    </xf>
    <xf numFmtId="0" fontId="38" fillId="0" borderId="27" applyNumberFormat="0" applyAlignment="0" applyProtection="0">
      <alignment horizontal="left" vertical="center"/>
    </xf>
    <xf numFmtId="0" fontId="38" fillId="0" borderId="27" applyNumberFormat="0" applyAlignment="0" applyProtection="0">
      <alignment horizontal="left" vertical="center"/>
    </xf>
    <xf numFmtId="168" fontId="38" fillId="0" borderId="27" applyNumberFormat="0" applyAlignment="0" applyProtection="0">
      <alignment horizontal="left" vertical="center"/>
    </xf>
    <xf numFmtId="0" fontId="38" fillId="0" borderId="9">
      <alignment horizontal="left" vertical="center"/>
    </xf>
    <xf numFmtId="0" fontId="38" fillId="0" borderId="9">
      <alignment horizontal="left" vertical="center"/>
    </xf>
    <xf numFmtId="168" fontId="38" fillId="0" borderId="9">
      <alignment horizontal="left" vertical="center"/>
    </xf>
    <xf numFmtId="0" fontId="39" fillId="0" borderId="38" applyNumberFormat="0" applyFill="0" applyAlignment="0" applyProtection="0"/>
    <xf numFmtId="169" fontId="39" fillId="0" borderId="38" applyNumberFormat="0" applyFill="0" applyAlignment="0" applyProtection="0"/>
    <xf numFmtId="0"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0" fontId="39" fillId="0" borderId="38" applyNumberFormat="0" applyFill="0" applyAlignment="0" applyProtection="0"/>
    <xf numFmtId="0" fontId="40" fillId="0" borderId="39" applyNumberFormat="0" applyFill="0" applyAlignment="0" applyProtection="0"/>
    <xf numFmtId="169" fontId="40" fillId="0" borderId="39" applyNumberFormat="0" applyFill="0" applyAlignment="0" applyProtection="0"/>
    <xf numFmtId="0"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0" fontId="40" fillId="0" borderId="39" applyNumberFormat="0" applyFill="0" applyAlignment="0" applyProtection="0"/>
    <xf numFmtId="0" fontId="41" fillId="0" borderId="40" applyNumberFormat="0" applyFill="0" applyAlignment="0" applyProtection="0"/>
    <xf numFmtId="169"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0" applyNumberFormat="0" applyFill="0" applyBorder="0" applyAlignment="0" applyProtection="0"/>
    <xf numFmtId="169" fontId="41" fillId="0" borderId="0" applyNumberFormat="0" applyFill="0" applyBorder="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37" fontId="42" fillId="0" borderId="0"/>
    <xf numFmtId="168" fontId="43" fillId="0" borderId="0"/>
    <xf numFmtId="0" fontId="43" fillId="0" borderId="0"/>
    <xf numFmtId="168" fontId="43" fillId="0" borderId="0"/>
    <xf numFmtId="168" fontId="38" fillId="0" borderId="0"/>
    <xf numFmtId="0" fontId="38" fillId="0" borderId="0"/>
    <xf numFmtId="168" fontId="38"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168" fontId="47" fillId="0" borderId="0"/>
    <xf numFmtId="0" fontId="47" fillId="0" borderId="0"/>
    <xf numFmtId="168" fontId="47" fillId="0" borderId="0"/>
    <xf numFmtId="0" fontId="46" fillId="70" borderId="8" applyFont="0" applyBorder="0">
      <alignment horizontal="center" wrapText="1"/>
    </xf>
    <xf numFmtId="3" fontId="3" fillId="71" borderId="3" applyFont="0" applyProtection="0">
      <alignment horizontal="right" vertical="center"/>
    </xf>
    <xf numFmtId="9" fontId="3" fillId="71" borderId="3" applyFont="0" applyProtection="0">
      <alignment horizontal="right" vertical="center"/>
    </xf>
    <xf numFmtId="0" fontId="3" fillId="71"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48" fillId="0" borderId="0" applyNumberFormat="0" applyFill="0" applyBorder="0" applyAlignment="0" applyProtection="0">
      <alignment vertical="top"/>
      <protection locked="0"/>
    </xf>
    <xf numFmtId="169"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8" fontId="49" fillId="0" borderId="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168" fontId="52"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168" fontId="52"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169" fontId="52"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1" fillId="8" borderId="29"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0" fontId="50" fillId="43" borderId="35" applyNumberFormat="0" applyAlignment="0" applyProtection="0"/>
    <xf numFmtId="168" fontId="52" fillId="43" borderId="35" applyNumberFormat="0" applyAlignment="0" applyProtection="0"/>
    <xf numFmtId="169" fontId="52" fillId="43" borderId="35" applyNumberFormat="0" applyAlignment="0" applyProtection="0"/>
    <xf numFmtId="168" fontId="52" fillId="43" borderId="35" applyNumberFormat="0" applyAlignment="0" applyProtection="0"/>
    <xf numFmtId="168" fontId="52" fillId="43" borderId="35" applyNumberFormat="0" applyAlignment="0" applyProtection="0"/>
    <xf numFmtId="169" fontId="52" fillId="43" borderId="35" applyNumberFormat="0" applyAlignment="0" applyProtection="0"/>
    <xf numFmtId="168" fontId="52" fillId="43" borderId="35" applyNumberFormat="0" applyAlignment="0" applyProtection="0"/>
    <xf numFmtId="168" fontId="52" fillId="43" borderId="35" applyNumberFormat="0" applyAlignment="0" applyProtection="0"/>
    <xf numFmtId="169" fontId="52" fillId="43" borderId="35" applyNumberFormat="0" applyAlignment="0" applyProtection="0"/>
    <xf numFmtId="168" fontId="52" fillId="43" borderId="35" applyNumberFormat="0" applyAlignment="0" applyProtection="0"/>
    <xf numFmtId="168" fontId="52" fillId="43" borderId="35" applyNumberFormat="0" applyAlignment="0" applyProtection="0"/>
    <xf numFmtId="169" fontId="52" fillId="43" borderId="35" applyNumberFormat="0" applyAlignment="0" applyProtection="0"/>
    <xf numFmtId="168" fontId="52" fillId="43" borderId="35" applyNumberFormat="0" applyAlignment="0" applyProtection="0"/>
    <xf numFmtId="0" fontId="50" fillId="43" borderId="35" applyNumberFormat="0" applyAlignment="0" applyProtection="0"/>
    <xf numFmtId="3" fontId="3" fillId="72" borderId="3" applyFont="0">
      <alignment horizontal="right" vertical="center"/>
      <protection locked="0"/>
    </xf>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53" fillId="0" borderId="4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0" fontId="53" fillId="0" borderId="4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3" fillId="0" borderId="41"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56" fillId="73" borderId="0" applyNumberFormat="0" applyBorder="0" applyAlignment="0" applyProtection="0"/>
    <xf numFmtId="0" fontId="57" fillId="7" borderId="0" applyNumberFormat="0" applyBorder="0" applyAlignment="0" applyProtection="0"/>
    <xf numFmtId="168" fontId="58" fillId="73" borderId="0" applyNumberFormat="0" applyBorder="0" applyAlignment="0" applyProtection="0"/>
    <xf numFmtId="168" fontId="58" fillId="73" borderId="0" applyNumberFormat="0" applyBorder="0" applyAlignment="0" applyProtection="0"/>
    <xf numFmtId="169" fontId="58" fillId="73" borderId="0" applyNumberFormat="0" applyBorder="0" applyAlignment="0" applyProtection="0"/>
    <xf numFmtId="0" fontId="56" fillId="73"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168" fontId="58" fillId="73" borderId="0" applyNumberFormat="0" applyBorder="0" applyAlignment="0" applyProtection="0"/>
    <xf numFmtId="169" fontId="58" fillId="73" borderId="0" applyNumberFormat="0" applyBorder="0" applyAlignment="0" applyProtection="0"/>
    <xf numFmtId="168" fontId="58" fillId="73" borderId="0" applyNumberFormat="0" applyBorder="0" applyAlignment="0" applyProtection="0"/>
    <xf numFmtId="168" fontId="58" fillId="73" borderId="0" applyNumberFormat="0" applyBorder="0" applyAlignment="0" applyProtection="0"/>
    <xf numFmtId="169" fontId="58" fillId="73" borderId="0" applyNumberFormat="0" applyBorder="0" applyAlignment="0" applyProtection="0"/>
    <xf numFmtId="168" fontId="58" fillId="73" borderId="0" applyNumberFormat="0" applyBorder="0" applyAlignment="0" applyProtection="0"/>
    <xf numFmtId="168" fontId="58" fillId="73" borderId="0" applyNumberFormat="0" applyBorder="0" applyAlignment="0" applyProtection="0"/>
    <xf numFmtId="169" fontId="58" fillId="73" borderId="0" applyNumberFormat="0" applyBorder="0" applyAlignment="0" applyProtection="0"/>
    <xf numFmtId="168" fontId="58" fillId="73" borderId="0" applyNumberFormat="0" applyBorder="0" applyAlignment="0" applyProtection="0"/>
    <xf numFmtId="168" fontId="58" fillId="73" borderId="0" applyNumberFormat="0" applyBorder="0" applyAlignment="0" applyProtection="0"/>
    <xf numFmtId="169" fontId="58" fillId="73" borderId="0" applyNumberFormat="0" applyBorder="0" applyAlignment="0" applyProtection="0"/>
    <xf numFmtId="168" fontId="58" fillId="73" borderId="0" applyNumberFormat="0" applyBorder="0" applyAlignment="0" applyProtection="0"/>
    <xf numFmtId="0" fontId="56" fillId="73" borderId="0" applyNumberFormat="0" applyBorder="0" applyAlignment="0" applyProtection="0"/>
    <xf numFmtId="1" fontId="59" fillId="0" borderId="0" applyProtection="0"/>
    <xf numFmtId="168" fontId="10" fillId="0" borderId="42"/>
    <xf numFmtId="169" fontId="10" fillId="0" borderId="42"/>
    <xf numFmtId="168" fontId="10" fillId="0" borderId="42"/>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60" fillId="0" borderId="0"/>
    <xf numFmtId="181" fontId="3"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1" fillId="0" borderId="0"/>
    <xf numFmtId="0" fontId="61" fillId="0" borderId="0"/>
    <xf numFmtId="0" fontId="60" fillId="0" borderId="0"/>
    <xf numFmtId="179" fontId="12" fillId="0" borderId="0"/>
    <xf numFmtId="179" fontId="3" fillId="0" borderId="0"/>
    <xf numFmtId="179" fontId="3" fillId="0" borderId="0"/>
    <xf numFmtId="0" fontId="3" fillId="0" borderId="0"/>
    <xf numFmtId="0" fontId="3"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12"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4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12" fillId="0" borderId="0"/>
    <xf numFmtId="0" fontId="12" fillId="0" borderId="0"/>
    <xf numFmtId="168" fontId="12" fillId="0" borderId="0"/>
    <xf numFmtId="0" fontId="1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68" fontId="12" fillId="0" borderId="0"/>
    <xf numFmtId="0" fontId="12" fillId="0" borderId="0"/>
    <xf numFmtId="0" fontId="1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179" fontId="12" fillId="0" borderId="0"/>
    <xf numFmtId="179" fontId="12"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12" fillId="0" borderId="0"/>
    <xf numFmtId="179" fontId="12" fillId="0" borderId="0"/>
    <xf numFmtId="179" fontId="12" fillId="0" borderId="0"/>
    <xf numFmtId="179"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79" fontId="3"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1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12" fillId="0" borderId="0"/>
    <xf numFmtId="0" fontId="3" fillId="0" borderId="0"/>
    <xf numFmtId="0" fontId="11" fillId="0" borderId="0"/>
    <xf numFmtId="168" fontId="9" fillId="0" borderId="0"/>
    <xf numFmtId="0" fontId="3"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179" fontId="3" fillId="0" borderId="0"/>
    <xf numFmtId="0" fontId="12" fillId="0" borderId="0"/>
    <xf numFmtId="0" fontId="12" fillId="0" borderId="0"/>
    <xf numFmtId="168" fontId="9" fillId="0" borderId="0"/>
    <xf numFmtId="0" fontId="49" fillId="0" borderId="0"/>
    <xf numFmtId="0" fontId="3" fillId="0" borderId="0"/>
    <xf numFmtId="168" fontId="9" fillId="0" borderId="0"/>
    <xf numFmtId="0" fontId="2"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179" fontId="3" fillId="0" borderId="0"/>
    <xf numFmtId="0" fontId="3" fillId="0" borderId="0"/>
    <xf numFmtId="179" fontId="3" fillId="0" borderId="0"/>
    <xf numFmtId="0" fontId="3" fillId="0" borderId="0"/>
    <xf numFmtId="179"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179" fontId="12"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79" fontId="3"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70"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70"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179" fontId="10" fillId="0" borderId="0"/>
    <xf numFmtId="0" fontId="6"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179" fontId="6" fillId="0" borderId="0"/>
    <xf numFmtId="0" fontId="10" fillId="0" borderId="0"/>
    <xf numFmtId="179" fontId="10" fillId="0" borderId="0"/>
    <xf numFmtId="0" fontId="10" fillId="0" borderId="0"/>
    <xf numFmtId="0" fontId="3" fillId="0" borderId="0"/>
    <xf numFmtId="0" fontId="10"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10" fillId="0" borderId="0"/>
    <xf numFmtId="179" fontId="6"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10" fillId="0" borderId="0"/>
    <xf numFmtId="0" fontId="10" fillId="0" borderId="0"/>
    <xf numFmtId="168" fontId="10" fillId="0" borderId="0"/>
    <xf numFmtId="0" fontId="60"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60" fillId="0" borderId="0"/>
    <xf numFmtId="0" fontId="6" fillId="0" borderId="0"/>
    <xf numFmtId="0" fontId="60" fillId="0" borderId="0"/>
    <xf numFmtId="168" fontId="6" fillId="0" borderId="0"/>
    <xf numFmtId="0" fontId="60" fillId="0" borderId="0"/>
    <xf numFmtId="168" fontId="6"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9" fontId="6"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179"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179" fontId="10"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179" fontId="10" fillId="0" borderId="0"/>
    <xf numFmtId="179" fontId="10"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3" fillId="0" borderId="0"/>
    <xf numFmtId="0" fontId="60" fillId="0" borderId="0"/>
    <xf numFmtId="168" fontId="28"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3"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3"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69"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68" fontId="3"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4" fillId="0" borderId="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168" fontId="3" fillId="0" borderId="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3" fillId="74" borderId="43" applyNumberFormat="0" applyFont="0" applyAlignment="0" applyProtection="0"/>
    <xf numFmtId="0" fontId="11" fillId="74" borderId="43" applyNumberFormat="0" applyFont="0" applyAlignment="0" applyProtection="0"/>
    <xf numFmtId="168" fontId="3" fillId="0" borderId="0"/>
    <xf numFmtId="0" fontId="11" fillId="74" borderId="43" applyNumberFormat="0" applyFont="0" applyAlignment="0" applyProtection="0"/>
    <xf numFmtId="0" fontId="11" fillId="74" borderId="43" applyNumberFormat="0" applyFont="0" applyAlignment="0" applyProtection="0"/>
    <xf numFmtId="0" fontId="3" fillId="74" borderId="43" applyNumberFormat="0" applyFont="0" applyAlignment="0" applyProtection="0"/>
    <xf numFmtId="0" fontId="3" fillId="74" borderId="43" applyNumberFormat="0" applyFont="0" applyAlignment="0" applyProtection="0"/>
    <xf numFmtId="0" fontId="11" fillId="74" borderId="43" applyNumberFormat="0" applyFont="0" applyAlignment="0" applyProtection="0"/>
    <xf numFmtId="0" fontId="3"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169" fontId="3" fillId="0" borderId="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3" fillId="74" borderId="43" applyNumberFormat="0" applyFont="0" applyAlignment="0" applyProtection="0"/>
    <xf numFmtId="0" fontId="3" fillId="0" borderId="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2" fillId="11" borderId="3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11" fillId="74" borderId="43" applyNumberFormat="0" applyFont="0" applyAlignment="0" applyProtection="0"/>
    <xf numFmtId="0" fontId="3" fillId="74" borderId="43" applyNumberFormat="0" applyFont="0" applyAlignment="0" applyProtection="0"/>
    <xf numFmtId="0" fontId="3" fillId="74" borderId="43" applyNumberFormat="0" applyFont="0" applyAlignment="0" applyProtection="0"/>
    <xf numFmtId="169" fontId="3" fillId="0" borderId="0"/>
    <xf numFmtId="0" fontId="3" fillId="74" borderId="43" applyNumberFormat="0" applyFont="0" applyAlignment="0" applyProtection="0"/>
    <xf numFmtId="168" fontId="3" fillId="0" borderId="0"/>
    <xf numFmtId="0" fontId="3" fillId="74" borderId="43" applyNumberFormat="0" applyFont="0" applyAlignment="0" applyProtection="0"/>
    <xf numFmtId="168" fontId="3" fillId="0" borderId="0"/>
    <xf numFmtId="0" fontId="3" fillId="74" borderId="43" applyNumberFormat="0" applyFont="0" applyAlignment="0" applyProtection="0"/>
    <xf numFmtId="0" fontId="3" fillId="74" borderId="43" applyNumberFormat="0" applyFont="0" applyAlignment="0" applyProtection="0"/>
    <xf numFmtId="169" fontId="3" fillId="0" borderId="0"/>
    <xf numFmtId="168" fontId="3" fillId="0" borderId="0"/>
    <xf numFmtId="0" fontId="3" fillId="74" borderId="43" applyNumberFormat="0" applyFont="0" applyAlignment="0" applyProtection="0"/>
    <xf numFmtId="168" fontId="3" fillId="0" borderId="0"/>
    <xf numFmtId="0" fontId="3" fillId="74" borderId="43" applyNumberFormat="0" applyFont="0" applyAlignment="0" applyProtection="0"/>
    <xf numFmtId="0" fontId="3" fillId="74" borderId="43" applyNumberFormat="0" applyFont="0" applyAlignment="0" applyProtection="0"/>
    <xf numFmtId="169" fontId="3" fillId="0" borderId="0"/>
    <xf numFmtId="0" fontId="3" fillId="74" borderId="43" applyNumberFormat="0" applyFont="0" applyAlignment="0" applyProtection="0"/>
    <xf numFmtId="168" fontId="3" fillId="0" borderId="0"/>
    <xf numFmtId="0" fontId="3" fillId="74" borderId="43" applyNumberFormat="0" applyFont="0" applyAlignment="0" applyProtection="0"/>
    <xf numFmtId="168" fontId="3" fillId="0" borderId="0"/>
    <xf numFmtId="0" fontId="3" fillId="74" borderId="43" applyNumberFormat="0" applyFont="0" applyAlignment="0" applyProtection="0"/>
    <xf numFmtId="0" fontId="3" fillId="74" borderId="43" applyNumberFormat="0" applyFont="0" applyAlignment="0" applyProtection="0"/>
    <xf numFmtId="169" fontId="3" fillId="0" borderId="0"/>
    <xf numFmtId="168" fontId="3" fillId="0" borderId="0"/>
    <xf numFmtId="168" fontId="3" fillId="0" borderId="0"/>
    <xf numFmtId="0" fontId="3" fillId="74" borderId="43" applyNumberFormat="0" applyFont="0" applyAlignment="0" applyProtection="0"/>
    <xf numFmtId="0" fontId="3" fillId="74" borderId="43" applyNumberFormat="0" applyFont="0" applyAlignment="0" applyProtection="0"/>
    <xf numFmtId="0" fontId="3" fillId="74" borderId="43" applyNumberFormat="0" applyFont="0" applyAlignment="0" applyProtection="0"/>
    <xf numFmtId="0" fontId="3" fillId="74" borderId="43"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65" fillId="0" borderId="0">
      <alignment horizontal="left"/>
    </xf>
    <xf numFmtId="0" fontId="3" fillId="0" borderId="0"/>
    <xf numFmtId="0" fontId="3" fillId="0" borderId="0"/>
    <xf numFmtId="168" fontId="3" fillId="0" borderId="0"/>
    <xf numFmtId="3" fontId="3" fillId="75" borderId="3" applyFont="0">
      <alignment horizontal="right" vertical="center"/>
      <protection locked="0"/>
    </xf>
    <xf numFmtId="168" fontId="66" fillId="0" borderId="0"/>
    <xf numFmtId="0" fontId="66" fillId="0" borderId="0"/>
    <xf numFmtId="168" fontId="66" fillId="0" borderId="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168" fontId="69"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168" fontId="69"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169" fontId="69"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8" fillId="9" borderId="30"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0" fontId="67" fillId="64" borderId="44" applyNumberFormat="0" applyAlignment="0" applyProtection="0"/>
    <xf numFmtId="168" fontId="69" fillId="64" borderId="44" applyNumberFormat="0" applyAlignment="0" applyProtection="0"/>
    <xf numFmtId="169" fontId="69" fillId="64" borderId="44" applyNumberFormat="0" applyAlignment="0" applyProtection="0"/>
    <xf numFmtId="168" fontId="69" fillId="64" borderId="44" applyNumberFormat="0" applyAlignment="0" applyProtection="0"/>
    <xf numFmtId="168" fontId="69" fillId="64" borderId="44" applyNumberFormat="0" applyAlignment="0" applyProtection="0"/>
    <xf numFmtId="169" fontId="69" fillId="64" borderId="44" applyNumberFormat="0" applyAlignment="0" applyProtection="0"/>
    <xf numFmtId="168" fontId="69" fillId="64" borderId="44" applyNumberFormat="0" applyAlignment="0" applyProtection="0"/>
    <xf numFmtId="168" fontId="69" fillId="64" borderId="44" applyNumberFormat="0" applyAlignment="0" applyProtection="0"/>
    <xf numFmtId="169" fontId="69" fillId="64" borderId="44" applyNumberFormat="0" applyAlignment="0" applyProtection="0"/>
    <xf numFmtId="168" fontId="69" fillId="64" borderId="44" applyNumberFormat="0" applyAlignment="0" applyProtection="0"/>
    <xf numFmtId="168" fontId="69" fillId="64" borderId="44" applyNumberFormat="0" applyAlignment="0" applyProtection="0"/>
    <xf numFmtId="169" fontId="69" fillId="64" borderId="44" applyNumberFormat="0" applyAlignment="0" applyProtection="0"/>
    <xf numFmtId="168" fontId="69" fillId="64" borderId="44" applyNumberFormat="0" applyAlignment="0" applyProtection="0"/>
    <xf numFmtId="0" fontId="67" fillId="64" borderId="44" applyNumberFormat="0" applyAlignment="0" applyProtection="0"/>
    <xf numFmtId="0" fontId="9" fillId="0" borderId="0"/>
    <xf numFmtId="175" fontId="21" fillId="0" borderId="0" applyFont="0" applyFill="0" applyBorder="0" applyAlignment="0" applyProtection="0"/>
    <xf numFmtId="186"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70"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xf numFmtId="0" fontId="3" fillId="0" borderId="0"/>
    <xf numFmtId="168" fontId="3" fillId="0" borderId="0"/>
    <xf numFmtId="187" fontId="49" fillId="0" borderId="3" applyNumberFormat="0">
      <alignment horizontal="center" vertical="top" wrapText="1"/>
    </xf>
    <xf numFmtId="0" fontId="71" fillId="0" borderId="0" applyNumberFormat="0" applyFill="0" applyBorder="0" applyAlignment="0" applyProtection="0"/>
    <xf numFmtId="3" fontId="3" fillId="70" borderId="3" applyFont="0">
      <alignment horizontal="right" vertical="center"/>
    </xf>
    <xf numFmtId="188" fontId="3" fillId="70" borderId="3" applyFont="0">
      <alignment horizontal="right" vertical="center"/>
    </xf>
    <xf numFmtId="0" fontId="72" fillId="0" borderId="0"/>
    <xf numFmtId="0" fontId="9" fillId="0" borderId="0"/>
    <xf numFmtId="0" fontId="73" fillId="0" borderId="0"/>
    <xf numFmtId="0" fontId="73" fillId="0" borderId="0"/>
    <xf numFmtId="168" fontId="9" fillId="0" borderId="0"/>
    <xf numFmtId="168"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9" fontId="21" fillId="0" borderId="0" applyFill="0" applyBorder="0" applyAlignment="0"/>
    <xf numFmtId="190" fontId="21" fillId="0" borderId="0" applyFill="0" applyBorder="0" applyAlignment="0"/>
    <xf numFmtId="0" fontId="76" fillId="0" borderId="0">
      <alignment horizontal="center" vertical="top"/>
    </xf>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9"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9" fillId="0" borderId="46"/>
    <xf numFmtId="185" fontId="65"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10" fillId="0" borderId="0" applyFont="0" applyFill="0" applyBorder="0" applyAlignment="0" applyProtection="0"/>
    <xf numFmtId="192" fontId="3"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3" fillId="0" borderId="0"/>
    <xf numFmtId="0" fontId="3" fillId="0" borderId="0"/>
    <xf numFmtId="9" fontId="2" fillId="0" borderId="0" applyFont="0" applyFill="0" applyBorder="0" applyAlignment="0" applyProtection="0"/>
    <xf numFmtId="0" fontId="2" fillId="0" borderId="0"/>
    <xf numFmtId="0" fontId="3" fillId="0" borderId="0">
      <alignment vertical="center"/>
    </xf>
    <xf numFmtId="166" fontId="2" fillId="0" borderId="0" applyFont="0" applyFill="0" applyBorder="0" applyAlignment="0" applyProtection="0"/>
    <xf numFmtId="0" fontId="124" fillId="0" borderId="0"/>
  </cellStyleXfs>
  <cellXfs count="708">
    <xf numFmtId="0" fontId="0" fillId="0" borderId="0" xfId="0"/>
    <xf numFmtId="0" fontId="3" fillId="3" borderId="3" xfId="11" applyFill="1" applyBorder="1" applyAlignment="1">
      <alignment horizontal="left" vertical="center" wrapText="1"/>
    </xf>
    <xf numFmtId="0" fontId="3" fillId="0" borderId="0" xfId="11"/>
    <xf numFmtId="0" fontId="3" fillId="0" borderId="0" xfId="0" applyFont="1"/>
    <xf numFmtId="0" fontId="85" fillId="0" borderId="0" xfId="0" applyFont="1"/>
    <xf numFmtId="0" fontId="86" fillId="0" borderId="0" xfId="0" applyFont="1"/>
    <xf numFmtId="0" fontId="3" fillId="0" borderId="1" xfId="0" applyFont="1" applyBorder="1"/>
    <xf numFmtId="0" fontId="87" fillId="0" borderId="1" xfId="0" applyFont="1" applyBorder="1" applyAlignment="1">
      <alignment horizontal="center" vertical="center"/>
    </xf>
    <xf numFmtId="0" fontId="3" fillId="0" borderId="15" xfId="0" applyFont="1" applyBorder="1" applyAlignment="1">
      <alignment horizontal="right" vertical="center" wrapText="1"/>
    </xf>
    <xf numFmtId="0" fontId="3" fillId="0" borderId="13"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vertical="center" wrapText="1"/>
    </xf>
    <xf numFmtId="193" fontId="3" fillId="0" borderId="3" xfId="0" applyNumberFormat="1" applyFont="1" applyBorder="1" applyAlignment="1" applyProtection="1">
      <alignment vertical="center" wrapText="1"/>
      <protection locked="0"/>
    </xf>
    <xf numFmtId="0" fontId="3" fillId="0" borderId="0" xfId="0" applyFont="1" applyAlignment="1">
      <alignment horizontal="right"/>
    </xf>
    <xf numFmtId="0" fontId="89" fillId="0" borderId="0" xfId="0" applyFont="1"/>
    <xf numFmtId="0" fontId="47" fillId="0" borderId="0" xfId="0" applyFont="1" applyAlignment="1" applyProtection="1">
      <alignment horizontal="right"/>
      <protection locked="0"/>
    </xf>
    <xf numFmtId="0" fontId="3" fillId="0" borderId="3" xfId="0" applyFont="1" applyBorder="1" applyAlignment="1">
      <alignment horizontal="center" vertical="center" wrapText="1"/>
    </xf>
    <xf numFmtId="0" fontId="47" fillId="0" borderId="0" xfId="0" applyFont="1" applyAlignment="1">
      <alignment horizontal="center"/>
    </xf>
    <xf numFmtId="0" fontId="85" fillId="0" borderId="15" xfId="0" applyFont="1" applyBorder="1" applyAlignment="1">
      <alignment horizontal="center" vertical="center" wrapText="1"/>
    </xf>
    <xf numFmtId="0" fontId="85" fillId="0" borderId="3" xfId="0" applyFont="1" applyBorder="1" applyAlignment="1">
      <alignment vertical="center" wrapText="1"/>
    </xf>
    <xf numFmtId="0" fontId="85" fillId="0" borderId="18" xfId="0" applyFont="1" applyBorder="1" applyAlignment="1">
      <alignment horizontal="center" vertical="center" wrapText="1"/>
    </xf>
    <xf numFmtId="0" fontId="87" fillId="0" borderId="19" xfId="0" applyFont="1" applyBorder="1" applyAlignment="1">
      <alignment vertical="center" wrapText="1"/>
    </xf>
    <xf numFmtId="0" fontId="85" fillId="0" borderId="0" xfId="0" applyFont="1" applyAlignment="1">
      <alignment horizontal="center" vertical="center" wrapText="1"/>
    </xf>
    <xf numFmtId="0" fontId="85" fillId="0" borderId="0" xfId="0" applyFont="1" applyAlignment="1">
      <alignment vertical="center" wrapText="1"/>
    </xf>
    <xf numFmtId="0" fontId="85" fillId="0" borderId="0" xfId="0" applyFont="1" applyAlignment="1">
      <alignment wrapText="1"/>
    </xf>
    <xf numFmtId="0" fontId="3" fillId="0" borderId="0" xfId="0" applyFont="1" applyAlignment="1">
      <alignment horizontal="left" wrapText="1"/>
    </xf>
    <xf numFmtId="0" fontId="46" fillId="0" borderId="0" xfId="0" applyFont="1" applyAlignment="1">
      <alignment horizontal="center" vertical="center" wrapText="1"/>
    </xf>
    <xf numFmtId="0" fontId="3" fillId="0" borderId="0" xfId="0" applyFont="1" applyAlignment="1">
      <alignment horizontal="right" wrapText="1"/>
    </xf>
    <xf numFmtId="0" fontId="3" fillId="0" borderId="12" xfId="0" applyFont="1" applyBorder="1"/>
    <xf numFmtId="0" fontId="3" fillId="0" borderId="15" xfId="0" applyFont="1" applyBorder="1" applyAlignment="1">
      <alignment vertical="center"/>
    </xf>
    <xf numFmtId="0" fontId="3" fillId="0" borderId="8" xfId="0" applyFont="1" applyBorder="1" applyAlignment="1">
      <alignment wrapText="1"/>
    </xf>
    <xf numFmtId="0" fontId="85" fillId="0" borderId="17" xfId="0" applyFont="1" applyBorder="1"/>
    <xf numFmtId="0" fontId="86" fillId="0" borderId="0" xfId="0" applyFont="1" applyAlignment="1">
      <alignment wrapText="1"/>
    </xf>
    <xf numFmtId="0" fontId="3" fillId="0" borderId="17" xfId="0" applyFont="1" applyBorder="1"/>
    <xf numFmtId="0" fontId="3" fillId="0" borderId="18" xfId="0" applyFont="1" applyBorder="1"/>
    <xf numFmtId="0" fontId="47" fillId="0" borderId="0" xfId="11" applyFont="1" applyAlignment="1">
      <alignment horizontal="right"/>
    </xf>
    <xf numFmtId="0" fontId="46" fillId="0" borderId="13" xfId="11" applyFont="1" applyBorder="1" applyAlignment="1">
      <alignment horizontal="center" vertical="center"/>
    </xf>
    <xf numFmtId="0" fontId="46" fillId="0" borderId="14" xfId="11" applyFont="1" applyBorder="1" applyAlignment="1">
      <alignment horizontal="center" vertical="center"/>
    </xf>
    <xf numFmtId="0" fontId="3" fillId="0" borderId="0" xfId="11" applyAlignment="1">
      <alignment vertical="center"/>
    </xf>
    <xf numFmtId="0" fontId="86" fillId="0" borderId="3" xfId="0" applyFont="1" applyBorder="1"/>
    <xf numFmtId="0" fontId="85" fillId="0" borderId="0" xfId="0" applyFont="1" applyAlignment="1">
      <alignment vertical="center"/>
    </xf>
    <xf numFmtId="0" fontId="85" fillId="0" borderId="15" xfId="0" applyFont="1" applyBorder="1" applyAlignment="1">
      <alignment horizontal="center" vertical="center"/>
    </xf>
    <xf numFmtId="0" fontId="85" fillId="0" borderId="11" xfId="0" applyFont="1" applyBorder="1" applyAlignment="1">
      <alignment wrapText="1"/>
    </xf>
    <xf numFmtId="0" fontId="85" fillId="0" borderId="0" xfId="0" applyFont="1" applyAlignment="1">
      <alignment horizontal="center" vertical="center"/>
    </xf>
    <xf numFmtId="0" fontId="3" fillId="0" borderId="12" xfId="9" applyFont="1" applyBorder="1" applyAlignment="1" applyProtection="1">
      <alignment horizontal="center" vertical="center"/>
      <protection locked="0"/>
    </xf>
    <xf numFmtId="0" fontId="46" fillId="3" borderId="5" xfId="9" applyFont="1" applyFill="1" applyBorder="1" applyAlignment="1" applyProtection="1">
      <alignment horizontal="center" vertical="center" wrapText="1"/>
      <protection locked="0"/>
    </xf>
    <xf numFmtId="164" fontId="3" fillId="3" borderId="14" xfId="2" applyNumberFormat="1" applyFont="1" applyFill="1" applyBorder="1" applyAlignment="1" applyProtection="1">
      <alignment horizontal="center" vertical="center"/>
      <protection locked="0"/>
    </xf>
    <xf numFmtId="0" fontId="3" fillId="0" borderId="15" xfId="9" applyFont="1" applyBorder="1" applyAlignment="1" applyProtection="1">
      <alignment horizontal="center" vertical="center"/>
      <protection locked="0"/>
    </xf>
    <xf numFmtId="0" fontId="87" fillId="36" borderId="3" xfId="0" applyFont="1" applyFill="1" applyBorder="1" applyAlignment="1">
      <alignment horizontal="left" vertical="top" wrapText="1"/>
    </xf>
    <xf numFmtId="193" fontId="3" fillId="36" borderId="16" xfId="2" applyNumberFormat="1" applyFont="1" applyFill="1" applyBorder="1" applyAlignment="1" applyProtection="1">
      <alignment vertical="top"/>
    </xf>
    <xf numFmtId="0" fontId="3" fillId="3" borderId="7" xfId="13" applyFont="1" applyFill="1" applyBorder="1" applyAlignment="1" applyProtection="1">
      <alignment vertical="center" wrapText="1"/>
      <protection locked="0"/>
    </xf>
    <xf numFmtId="193" fontId="3" fillId="3" borderId="16" xfId="2" applyNumberFormat="1" applyFont="1" applyFill="1" applyBorder="1" applyAlignment="1" applyProtection="1">
      <alignment vertical="top"/>
      <protection locked="0"/>
    </xf>
    <xf numFmtId="0" fontId="3" fillId="3" borderId="3" xfId="13" applyFont="1" applyFill="1" applyBorder="1" applyAlignment="1" applyProtection="1">
      <alignment vertical="center" wrapText="1"/>
      <protection locked="0"/>
    </xf>
    <xf numFmtId="0" fontId="3" fillId="3" borderId="2" xfId="13" applyFont="1" applyFill="1" applyBorder="1" applyAlignment="1" applyProtection="1">
      <alignment vertical="center" wrapText="1"/>
      <protection locked="0"/>
    </xf>
    <xf numFmtId="193" fontId="3" fillId="36" borderId="16" xfId="2" applyNumberFormat="1" applyFont="1" applyFill="1" applyBorder="1" applyAlignment="1" applyProtection="1">
      <alignment vertical="top" wrapText="1"/>
    </xf>
    <xf numFmtId="0" fontId="3" fillId="3" borderId="7" xfId="13" applyFont="1" applyFill="1" applyBorder="1" applyAlignment="1" applyProtection="1">
      <alignment horizontal="left" vertical="center" wrapText="1"/>
      <protection locked="0"/>
    </xf>
    <xf numFmtId="193" fontId="3" fillId="3"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protection locked="0"/>
    </xf>
    <xf numFmtId="0" fontId="3" fillId="3" borderId="3" xfId="9" applyFont="1" applyFill="1" applyBorder="1" applyAlignment="1" applyProtection="1">
      <alignment horizontal="left" vertical="center" wrapText="1"/>
      <protection locked="0"/>
    </xf>
    <xf numFmtId="0" fontId="3" fillId="0" borderId="3" xfId="13" applyFont="1" applyBorder="1" applyAlignment="1" applyProtection="1">
      <alignment horizontal="left" vertical="center" wrapText="1"/>
      <protection locked="0"/>
    </xf>
    <xf numFmtId="0" fontId="3" fillId="0" borderId="0" xfId="13" applyFont="1" applyAlignment="1" applyProtection="1">
      <alignment wrapText="1"/>
      <protection locked="0"/>
    </xf>
    <xf numFmtId="1" fontId="46" fillId="36" borderId="3" xfId="2" applyNumberFormat="1" applyFont="1" applyFill="1" applyBorder="1" applyAlignment="1" applyProtection="1">
      <alignment horizontal="left" vertical="top" wrapText="1"/>
    </xf>
    <xf numFmtId="0" fontId="3" fillId="0" borderId="15" xfId="9" applyFont="1" applyBorder="1" applyAlignment="1" applyProtection="1">
      <alignment horizontal="center" vertical="center" wrapText="1"/>
      <protection locked="0"/>
    </xf>
    <xf numFmtId="0" fontId="46" fillId="3" borderId="3" xfId="13" applyFont="1" applyFill="1" applyBorder="1" applyAlignment="1" applyProtection="1">
      <alignment vertical="center" wrapText="1"/>
      <protection locked="0"/>
    </xf>
    <xf numFmtId="193" fontId="3" fillId="36"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indent="2"/>
      <protection locked="0"/>
    </xf>
    <xf numFmtId="0" fontId="46" fillId="36" borderId="3" xfId="13" applyFont="1" applyFill="1" applyBorder="1" applyAlignment="1" applyProtection="1">
      <alignment vertical="center" wrapText="1"/>
      <protection locked="0"/>
    </xf>
    <xf numFmtId="0" fontId="46" fillId="36" borderId="19" xfId="13" applyFont="1" applyFill="1" applyBorder="1" applyAlignment="1" applyProtection="1">
      <alignment vertical="center" wrapText="1"/>
      <protection locked="0"/>
    </xf>
    <xf numFmtId="193" fontId="3" fillId="36" borderId="20" xfId="2" applyNumberFormat="1" applyFont="1" applyFill="1" applyBorder="1" applyAlignment="1" applyProtection="1">
      <alignment vertical="top" wrapText="1"/>
    </xf>
    <xf numFmtId="0" fontId="46" fillId="0" borderId="0" xfId="11" applyFont="1"/>
    <xf numFmtId="0" fontId="85" fillId="0" borderId="4" xfId="0" applyFont="1" applyBorder="1" applyAlignment="1">
      <alignment horizontal="center" vertical="center" wrapText="1"/>
    </xf>
    <xf numFmtId="0" fontId="85" fillId="0" borderId="55" xfId="0" applyFont="1" applyBorder="1" applyAlignment="1">
      <alignment horizontal="center" vertical="center" wrapText="1"/>
    </xf>
    <xf numFmtId="0" fontId="85" fillId="0" borderId="6" xfId="0" applyFont="1" applyBorder="1" applyAlignment="1">
      <alignment horizontal="center" vertical="center" wrapText="1"/>
    </xf>
    <xf numFmtId="167" fontId="85" fillId="0" borderId="56" xfId="0" applyNumberFormat="1" applyFont="1" applyBorder="1" applyAlignment="1">
      <alignment horizontal="center"/>
    </xf>
    <xf numFmtId="167" fontId="86" fillId="0" borderId="0" xfId="0" applyNumberFormat="1" applyFont="1" applyAlignment="1">
      <alignment horizontal="center"/>
    </xf>
    <xf numFmtId="167" fontId="85" fillId="0" borderId="54" xfId="0" applyNumberFormat="1" applyFont="1" applyBorder="1" applyAlignment="1">
      <alignment horizontal="center"/>
    </xf>
    <xf numFmtId="167" fontId="92" fillId="0" borderId="0" xfId="0" applyNumberFormat="1" applyFont="1" applyAlignment="1">
      <alignment horizontal="center"/>
    </xf>
    <xf numFmtId="167" fontId="85" fillId="0" borderId="57" xfId="0" applyNumberFormat="1" applyFont="1" applyBorder="1" applyAlignment="1">
      <alignment horizontal="center"/>
    </xf>
    <xf numFmtId="167" fontId="90" fillId="0" borderId="0" xfId="0" applyNumberFormat="1" applyFont="1" applyAlignment="1">
      <alignment horizontal="center"/>
    </xf>
    <xf numFmtId="167" fontId="85" fillId="0" borderId="58" xfId="0" applyNumberFormat="1" applyFont="1" applyBorder="1" applyAlignment="1">
      <alignment horizontal="center"/>
    </xf>
    <xf numFmtId="0" fontId="85" fillId="0" borderId="15" xfId="0" applyFont="1" applyBorder="1" applyAlignment="1">
      <alignment vertical="center"/>
    </xf>
    <xf numFmtId="193" fontId="85" fillId="0" borderId="3" xfId="0" applyNumberFormat="1" applyFont="1" applyBorder="1"/>
    <xf numFmtId="0" fontId="3" fillId="3" borderId="18" xfId="9" applyFont="1" applyFill="1" applyBorder="1" applyAlignment="1" applyProtection="1">
      <alignment horizontal="left" vertical="center"/>
      <protection locked="0"/>
    </xf>
    <xf numFmtId="0" fontId="46" fillId="3" borderId="19" xfId="16" applyFont="1" applyFill="1" applyBorder="1" applyProtection="1">
      <protection locked="0"/>
    </xf>
    <xf numFmtId="193" fontId="85" fillId="36" borderId="19" xfId="0" applyNumberFormat="1" applyFont="1" applyFill="1" applyBorder="1"/>
    <xf numFmtId="0" fontId="87" fillId="0" borderId="0" xfId="0" applyFont="1" applyAlignment="1">
      <alignment horizontal="center"/>
    </xf>
    <xf numFmtId="0" fontId="85" fillId="0" borderId="12" xfId="0" applyFont="1" applyBorder="1"/>
    <xf numFmtId="0" fontId="85" fillId="0" borderId="14" xfId="0" applyFont="1" applyBorder="1"/>
    <xf numFmtId="0" fontId="85" fillId="0" borderId="16" xfId="0" applyFont="1" applyBorder="1" applyAlignment="1">
      <alignment horizontal="center" vertical="center"/>
    </xf>
    <xf numFmtId="164" fontId="3" fillId="3" borderId="15" xfId="1" applyNumberFormat="1" applyFont="1" applyFill="1" applyBorder="1" applyAlignment="1" applyProtection="1">
      <alignment horizontal="center" vertical="center" wrapText="1"/>
      <protection locked="0"/>
    </xf>
    <xf numFmtId="164" fontId="3" fillId="3" borderId="3" xfId="1" applyNumberFormat="1" applyFont="1" applyFill="1" applyBorder="1" applyAlignment="1" applyProtection="1">
      <alignment horizontal="center" vertical="center" wrapText="1"/>
      <protection locked="0"/>
    </xf>
    <xf numFmtId="164" fontId="3" fillId="3" borderId="16" xfId="1" applyNumberFormat="1" applyFont="1" applyFill="1" applyBorder="1" applyAlignment="1" applyProtection="1">
      <alignment horizontal="center" vertical="center" wrapText="1"/>
      <protection locked="0"/>
    </xf>
    <xf numFmtId="0" fontId="3" fillId="3" borderId="15" xfId="5" applyFill="1" applyBorder="1" applyAlignment="1" applyProtection="1">
      <alignment horizontal="right" vertical="center"/>
      <protection locked="0"/>
    </xf>
    <xf numFmtId="193" fontId="85" fillId="0" borderId="15" xfId="0" applyNumberFormat="1" applyFont="1" applyBorder="1"/>
    <xf numFmtId="193" fontId="85" fillId="0" borderId="16" xfId="0" applyNumberFormat="1" applyFont="1" applyBorder="1"/>
    <xf numFmtId="193" fontId="85" fillId="36" borderId="48" xfId="0" applyNumberFormat="1" applyFont="1" applyFill="1" applyBorder="1"/>
    <xf numFmtId="0" fontId="46" fillId="3" borderId="20" xfId="16" applyFont="1" applyFill="1" applyBorder="1" applyProtection="1">
      <protection locked="0"/>
    </xf>
    <xf numFmtId="193" fontId="85" fillId="36" borderId="18" xfId="0" applyNumberFormat="1" applyFont="1" applyFill="1" applyBorder="1"/>
    <xf numFmtId="193" fontId="85" fillId="36" borderId="20" xfId="0" applyNumberFormat="1" applyFont="1" applyFill="1" applyBorder="1"/>
    <xf numFmtId="193" fontId="85" fillId="36" borderId="49" xfId="0" applyNumberFormat="1" applyFont="1" applyFill="1" applyBorder="1"/>
    <xf numFmtId="0" fontId="85" fillId="0" borderId="13" xfId="0" applyFont="1" applyBorder="1"/>
    <xf numFmtId="0" fontId="89" fillId="0" borderId="0" xfId="0" applyFont="1" applyAlignment="1">
      <alignment wrapText="1"/>
    </xf>
    <xf numFmtId="0" fontId="85" fillId="0" borderId="15" xfId="0" applyFont="1" applyBorder="1"/>
    <xf numFmtId="0" fontId="85" fillId="0" borderId="3" xfId="0" applyFont="1" applyBorder="1"/>
    <xf numFmtId="0" fontId="85" fillId="0" borderId="59" xfId="0" applyFont="1" applyBorder="1" applyAlignment="1">
      <alignment wrapText="1"/>
    </xf>
    <xf numFmtId="0" fontId="85" fillId="0" borderId="18" xfId="0" applyFont="1" applyBorder="1"/>
    <xf numFmtId="0" fontId="87" fillId="0" borderId="19" xfId="0" applyFont="1" applyBorder="1"/>
    <xf numFmtId="193" fontId="46" fillId="36" borderId="19" xfId="16" applyNumberFormat="1" applyFont="1" applyFill="1" applyBorder="1" applyProtection="1">
      <protection locked="0"/>
    </xf>
    <xf numFmtId="0" fontId="85" fillId="0" borderId="50" xfId="0" applyFont="1" applyBorder="1" applyAlignment="1">
      <alignment horizontal="center"/>
    </xf>
    <xf numFmtId="0" fontId="85" fillId="0" borderId="51" xfId="0" applyFont="1" applyBorder="1" applyAlignment="1">
      <alignment horizontal="center"/>
    </xf>
    <xf numFmtId="0" fontId="85" fillId="0" borderId="13" xfId="0" applyFont="1" applyBorder="1" applyAlignment="1">
      <alignment horizontal="center"/>
    </xf>
    <xf numFmtId="0" fontId="85" fillId="0" borderId="14" xfId="0" applyFont="1" applyBorder="1" applyAlignment="1">
      <alignment horizontal="center"/>
    </xf>
    <xf numFmtId="0" fontId="89" fillId="0" borderId="0" xfId="0" applyFont="1" applyAlignment="1">
      <alignment horizontal="center"/>
    </xf>
    <xf numFmtId="0" fontId="3" fillId="3" borderId="15" xfId="5" applyFill="1" applyBorder="1" applyAlignment="1" applyProtection="1">
      <alignment horizontal="left" vertical="center"/>
      <protection locked="0"/>
    </xf>
    <xf numFmtId="0" fontId="3" fillId="3" borderId="3" xfId="5" applyFill="1" applyBorder="1" applyProtection="1">
      <protection locked="0"/>
    </xf>
    <xf numFmtId="0" fontId="3" fillId="0" borderId="3" xfId="13" applyFont="1" applyBorder="1" applyAlignment="1" applyProtection="1">
      <alignment horizontal="center" vertical="center" wrapText="1"/>
      <protection locked="0"/>
    </xf>
    <xf numFmtId="0" fontId="3" fillId="3" borderId="3" xfId="13" applyFont="1" applyFill="1" applyBorder="1" applyAlignment="1" applyProtection="1">
      <alignment horizontal="center" vertical="center" wrapText="1"/>
      <protection locked="0"/>
    </xf>
    <xf numFmtId="3" fontId="3" fillId="3" borderId="3" xfId="1" applyNumberFormat="1" applyFont="1" applyFill="1" applyBorder="1" applyAlignment="1" applyProtection="1">
      <alignment horizontal="center" vertical="center" wrapText="1"/>
      <protection locked="0"/>
    </xf>
    <xf numFmtId="9" fontId="3" fillId="3" borderId="3" xfId="15" applyNumberFormat="1" applyFill="1" applyBorder="1" applyAlignment="1" applyProtection="1">
      <alignment horizontal="center" vertical="center"/>
      <protection locked="0"/>
    </xf>
    <xf numFmtId="0" fontId="93" fillId="3" borderId="3" xfId="11" applyFont="1" applyFill="1" applyBorder="1" applyAlignment="1">
      <alignment horizontal="left" vertical="center"/>
    </xf>
    <xf numFmtId="0" fontId="91" fillId="3" borderId="3" xfId="11" applyFont="1" applyFill="1" applyBorder="1" applyAlignment="1">
      <alignment wrapText="1"/>
    </xf>
    <xf numFmtId="193" fontId="3" fillId="36" borderId="3" xfId="5" applyNumberFormat="1" applyFill="1" applyBorder="1" applyProtection="1">
      <protection locked="0"/>
    </xf>
    <xf numFmtId="193" fontId="3" fillId="36" borderId="3" xfId="1" applyNumberFormat="1" applyFont="1" applyFill="1" applyBorder="1" applyProtection="1">
      <protection locked="0"/>
    </xf>
    <xf numFmtId="193" fontId="3" fillId="3" borderId="3" xfId="5" applyNumberFormat="1" applyFill="1" applyBorder="1" applyProtection="1">
      <protection locked="0"/>
    </xf>
    <xf numFmtId="3" fontId="3" fillId="36" borderId="16" xfId="5" applyNumberFormat="1" applyFill="1" applyBorder="1" applyProtection="1">
      <protection locked="0"/>
    </xf>
    <xf numFmtId="0" fontId="93" fillId="3" borderId="3" xfId="11" applyFont="1" applyFill="1" applyBorder="1" applyAlignment="1">
      <alignment horizontal="left" vertical="center" wrapText="1"/>
    </xf>
    <xf numFmtId="165" fontId="3" fillId="3" borderId="3" xfId="8" applyNumberFormat="1" applyFont="1" applyFill="1" applyBorder="1" applyAlignment="1" applyProtection="1">
      <alignment horizontal="right" wrapText="1"/>
      <protection locked="0"/>
    </xf>
    <xf numFmtId="0" fontId="93" fillId="0" borderId="3" xfId="11" applyFont="1" applyBorder="1" applyAlignment="1">
      <alignment horizontal="left" vertical="center" wrapText="1"/>
    </xf>
    <xf numFmtId="165" fontId="3" fillId="4" borderId="3" xfId="8" applyNumberFormat="1" applyFont="1" applyFill="1" applyBorder="1" applyAlignment="1" applyProtection="1">
      <alignment horizontal="right" wrapText="1"/>
      <protection locked="0"/>
    </xf>
    <xf numFmtId="0" fontId="91" fillId="0" borderId="3" xfId="11" applyFont="1" applyBorder="1" applyAlignment="1">
      <alignment wrapText="1"/>
    </xf>
    <xf numFmtId="193" fontId="3" fillId="0" borderId="3" xfId="1" applyNumberFormat="1" applyFont="1" applyFill="1" applyBorder="1" applyProtection="1">
      <protection locked="0"/>
    </xf>
    <xf numFmtId="0" fontId="93" fillId="3" borderId="3" xfId="9" applyFont="1" applyFill="1" applyBorder="1" applyAlignment="1" applyProtection="1">
      <alignment horizontal="left" vertical="center"/>
      <protection locked="0"/>
    </xf>
    <xf numFmtId="0" fontId="91" fillId="3" borderId="3" xfId="20961" applyFont="1" applyFill="1" applyBorder="1"/>
    <xf numFmtId="3" fontId="46" fillId="36" borderId="19" xfId="16" applyNumberFormat="1" applyFont="1" applyFill="1" applyBorder="1" applyProtection="1">
      <protection locked="0"/>
    </xf>
    <xf numFmtId="193" fontId="46" fillId="36" borderId="19" xfId="1" applyNumberFormat="1" applyFont="1" applyFill="1" applyBorder="1" applyAlignment="1" applyProtection="1">
      <protection locked="0"/>
    </xf>
    <xf numFmtId="193" fontId="3" fillId="3" borderId="19" xfId="5" applyNumberFormat="1" applyFill="1" applyBorder="1" applyProtection="1">
      <protection locked="0"/>
    </xf>
    <xf numFmtId="164" fontId="46" fillId="36" borderId="20" xfId="1" applyNumberFormat="1" applyFont="1" applyFill="1" applyBorder="1" applyAlignment="1" applyProtection="1">
      <protection locked="0"/>
    </xf>
    <xf numFmtId="193" fontId="85" fillId="0" borderId="0" xfId="0" applyNumberFormat="1" applyFont="1"/>
    <xf numFmtId="0" fontId="46" fillId="0" borderId="22" xfId="0" applyFont="1" applyBorder="1" applyAlignment="1">
      <alignment vertical="center" wrapText="1"/>
    </xf>
    <xf numFmtId="0" fontId="91" fillId="0" borderId="3" xfId="20960" applyFont="1" applyBorder="1" applyAlignment="1">
      <alignment horizontal="center" vertical="center"/>
    </xf>
    <xf numFmtId="0" fontId="3" fillId="3" borderId="3" xfId="20960" applyFill="1" applyBorder="1" applyAlignment="1">
      <alignment horizontal="right" indent="1"/>
    </xf>
    <xf numFmtId="0" fontId="3" fillId="3" borderId="2" xfId="20960" applyFill="1" applyBorder="1" applyAlignment="1">
      <alignment horizontal="right" indent="1"/>
    </xf>
    <xf numFmtId="0" fontId="94" fillId="0" borderId="0" xfId="0" applyFont="1" applyAlignment="1">
      <alignment wrapText="1"/>
    </xf>
    <xf numFmtId="0" fontId="3" fillId="3" borderId="3" xfId="20960" applyFill="1" applyBorder="1"/>
    <xf numFmtId="0" fontId="46" fillId="0" borderId="3" xfId="0" applyFont="1" applyBorder="1" applyAlignment="1">
      <alignment horizontal="center" vertical="center" wrapText="1"/>
    </xf>
    <xf numFmtId="0" fontId="66" fillId="0" borderId="3" xfId="0" applyFont="1" applyBorder="1" applyAlignment="1">
      <alignment horizontal="left" vertical="center" wrapText="1"/>
    </xf>
    <xf numFmtId="0" fontId="3" fillId="0" borderId="19" xfId="0" applyFont="1" applyBorder="1" applyAlignment="1">
      <alignment vertical="center" wrapText="1"/>
    </xf>
    <xf numFmtId="0" fontId="3" fillId="0" borderId="12" xfId="11" applyBorder="1" applyAlignment="1">
      <alignment vertical="center"/>
    </xf>
    <xf numFmtId="0" fontId="3" fillId="0" borderId="13" xfId="11" applyBorder="1" applyAlignment="1">
      <alignment vertical="center"/>
    </xf>
    <xf numFmtId="193" fontId="87" fillId="36" borderId="19" xfId="0" applyNumberFormat="1" applyFont="1" applyFill="1" applyBorder="1" applyAlignment="1">
      <alignment horizontal="center" vertical="center"/>
    </xf>
    <xf numFmtId="0" fontId="85" fillId="0" borderId="3" xfId="0" applyFont="1" applyBorder="1" applyAlignment="1">
      <alignment wrapText="1"/>
    </xf>
    <xf numFmtId="0" fontId="87" fillId="36" borderId="3" xfId="0" applyFont="1" applyFill="1" applyBorder="1" applyAlignment="1">
      <alignment wrapText="1"/>
    </xf>
    <xf numFmtId="0" fontId="87" fillId="36" borderId="19" xfId="0" applyFont="1" applyFill="1" applyBorder="1" applyAlignment="1">
      <alignment wrapText="1"/>
    </xf>
    <xf numFmtId="0" fontId="85" fillId="0" borderId="12" xfId="0" applyFont="1" applyBorder="1" applyAlignment="1">
      <alignment horizontal="center" vertical="center"/>
    </xf>
    <xf numFmtId="193" fontId="85" fillId="36" borderId="14" xfId="0" applyNumberFormat="1" applyFont="1" applyFill="1" applyBorder="1" applyAlignment="1">
      <alignment horizontal="center" vertical="center"/>
    </xf>
    <xf numFmtId="193" fontId="85" fillId="36" borderId="16" xfId="0" applyNumberFormat="1" applyFont="1" applyFill="1" applyBorder="1" applyAlignment="1">
      <alignment horizontal="center" vertical="center" wrapText="1"/>
    </xf>
    <xf numFmtId="193" fontId="85" fillId="36" borderId="20" xfId="0" applyNumberFormat="1" applyFont="1" applyFill="1" applyBorder="1" applyAlignment="1">
      <alignment horizontal="center" vertical="center" wrapText="1"/>
    </xf>
    <xf numFmtId="0" fontId="46" fillId="0" borderId="0" xfId="11" applyFont="1" applyAlignment="1">
      <alignment horizontal="center"/>
    </xf>
    <xf numFmtId="0" fontId="3" fillId="3" borderId="3" xfId="11" applyFill="1" applyBorder="1" applyAlignment="1">
      <alignment horizontal="center" vertical="center" wrapText="1"/>
    </xf>
    <xf numFmtId="0" fontId="46" fillId="0" borderId="0" xfId="8" applyFont="1" applyAlignment="1" applyProtection="1">
      <alignment horizontal="center" vertical="center"/>
      <protection locked="0"/>
    </xf>
    <xf numFmtId="164" fontId="3" fillId="0" borderId="3" xfId="1" applyNumberFormat="1" applyFont="1" applyFill="1" applyBorder="1" applyAlignment="1" applyProtection="1">
      <alignment horizontal="center" vertical="center" wrapText="1"/>
      <protection locked="0"/>
    </xf>
    <xf numFmtId="0" fontId="85" fillId="0" borderId="12" xfId="0" applyFont="1" applyBorder="1" applyAlignment="1">
      <alignment horizontal="center" vertical="center" wrapText="1"/>
    </xf>
    <xf numFmtId="0" fontId="85" fillId="0" borderId="13" xfId="0" applyFont="1" applyBorder="1" applyAlignment="1">
      <alignment horizontal="left" vertical="center" wrapText="1" indent="2"/>
    </xf>
    <xf numFmtId="0" fontId="95" fillId="0" borderId="0" xfId="11" applyFont="1"/>
    <xf numFmtId="0" fontId="96" fillId="0" borderId="0" xfId="11" applyFont="1" applyAlignment="1">
      <alignment horizontal="center"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horizontal="center" vertical="center"/>
    </xf>
    <xf numFmtId="0" fontId="5"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wrapText="1"/>
    </xf>
    <xf numFmtId="0" fontId="7" fillId="0" borderId="0" xfId="17" applyAlignment="1" applyProtection="1"/>
    <xf numFmtId="0" fontId="7" fillId="0" borderId="3" xfId="17" applyFill="1" applyBorder="1" applyAlignment="1" applyProtection="1"/>
    <xf numFmtId="0" fontId="7" fillId="0" borderId="3" xfId="17" applyFill="1" applyBorder="1" applyAlignment="1" applyProtection="1">
      <alignment horizontal="left" vertical="center" wrapText="1"/>
    </xf>
    <xf numFmtId="0" fontId="85" fillId="0" borderId="3" xfId="0" applyFont="1" applyBorder="1" applyAlignment="1">
      <alignment horizontal="center" vertical="center" wrapText="1"/>
    </xf>
    <xf numFmtId="0" fontId="87" fillId="0" borderId="5" xfId="0" applyFont="1" applyBorder="1" applyAlignment="1">
      <alignment horizontal="center" vertical="center" wrapText="1"/>
    </xf>
    <xf numFmtId="0" fontId="3" fillId="0" borderId="16" xfId="1" applyNumberFormat="1" applyFont="1" applyFill="1" applyBorder="1" applyAlignment="1" applyProtection="1">
      <alignment horizontal="center" vertical="center" wrapText="1"/>
      <protection locked="0"/>
    </xf>
    <xf numFmtId="0" fontId="4" fillId="0" borderId="50" xfId="0" applyFont="1" applyBorder="1"/>
    <xf numFmtId="0" fontId="4" fillId="0" borderId="51" xfId="0" applyFont="1" applyBorder="1"/>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98" fillId="0" borderId="0" xfId="0" applyFont="1"/>
    <xf numFmtId="0" fontId="4" fillId="0" borderId="59" xfId="0" applyFont="1" applyBorder="1"/>
    <xf numFmtId="0" fontId="4" fillId="0" borderId="13" xfId="0" applyFont="1" applyBorder="1" applyAlignment="1">
      <alignment wrapText="1"/>
    </xf>
    <xf numFmtId="0" fontId="4" fillId="0" borderId="23" xfId="0" applyFont="1" applyBorder="1" applyAlignment="1">
      <alignment wrapText="1"/>
    </xf>
    <xf numFmtId="0" fontId="4" fillId="0" borderId="14" xfId="0" applyFont="1" applyBorder="1" applyAlignment="1">
      <alignment wrapText="1"/>
    </xf>
    <xf numFmtId="0" fontId="4" fillId="0" borderId="3" xfId="0" applyFont="1" applyBorder="1" applyAlignment="1">
      <alignment horizontal="center" vertical="center" wrapText="1"/>
    </xf>
    <xf numFmtId="193" fontId="4" fillId="0" borderId="3" xfId="0" applyNumberFormat="1" applyFont="1" applyBorder="1"/>
    <xf numFmtId="193" fontId="4" fillId="36" borderId="19" xfId="0" applyNumberFormat="1" applyFont="1" applyFill="1" applyBorder="1"/>
    <xf numFmtId="9" fontId="4" fillId="0" borderId="16" xfId="20962" applyFont="1" applyBorder="1"/>
    <xf numFmtId="9" fontId="4" fillId="36" borderId="20" xfId="20962" applyFont="1" applyFill="1" applyBorder="1"/>
    <xf numFmtId="0" fontId="87" fillId="0" borderId="0" xfId="0" applyFont="1" applyAlignment="1">
      <alignment horizontal="center" wrapText="1"/>
    </xf>
    <xf numFmtId="167" fontId="85" fillId="0" borderId="3" xfId="0" applyNumberFormat="1" applyFont="1" applyBorder="1"/>
    <xf numFmtId="167" fontId="85" fillId="36" borderId="19" xfId="0" applyNumberFormat="1" applyFont="1" applyFill="1" applyBorder="1"/>
    <xf numFmtId="0" fontId="85" fillId="0" borderId="64" xfId="0" applyFont="1" applyBorder="1" applyAlignment="1">
      <alignment vertical="center" wrapText="1"/>
    </xf>
    <xf numFmtId="193" fontId="87" fillId="36" borderId="19" xfId="0" applyNumberFormat="1" applyFont="1" applyFill="1" applyBorder="1" applyAlignment="1">
      <alignment horizontal="left" vertical="center" wrapText="1"/>
    </xf>
    <xf numFmtId="0" fontId="87" fillId="0" borderId="1" xfId="0" applyFont="1" applyBorder="1" applyAlignment="1">
      <alignment horizontal="left"/>
    </xf>
    <xf numFmtId="0" fontId="87" fillId="36" borderId="72" xfId="0" applyFont="1" applyFill="1" applyBorder="1" applyAlignment="1">
      <alignment wrapText="1"/>
    </xf>
    <xf numFmtId="0" fontId="97" fillId="0" borderId="0" xfId="0" applyFont="1" applyAlignment="1">
      <alignment wrapText="1"/>
    </xf>
    <xf numFmtId="0" fontId="3" fillId="0" borderId="0" xfId="0" applyFont="1" applyAlignment="1">
      <alignment wrapText="1"/>
    </xf>
    <xf numFmtId="0" fontId="100" fillId="3" borderId="74" xfId="0" applyFont="1" applyFill="1" applyBorder="1" applyAlignment="1">
      <alignment horizontal="left"/>
    </xf>
    <xf numFmtId="0" fontId="100" fillId="3" borderId="75" xfId="0" applyFont="1" applyFill="1" applyBorder="1" applyAlignment="1">
      <alignment horizontal="left"/>
    </xf>
    <xf numFmtId="0" fontId="5" fillId="3" borderId="78" xfId="0" applyFont="1" applyFill="1" applyBorder="1" applyAlignment="1">
      <alignment vertical="center"/>
    </xf>
    <xf numFmtId="0" fontId="4" fillId="3" borderId="79" xfId="0" applyFont="1" applyFill="1" applyBorder="1" applyAlignment="1">
      <alignment vertical="center"/>
    </xf>
    <xf numFmtId="0" fontId="4" fillId="3" borderId="80" xfId="0" applyFont="1" applyFill="1" applyBorder="1" applyAlignment="1">
      <alignment vertical="center"/>
    </xf>
    <xf numFmtId="0" fontId="4" fillId="0" borderId="63" xfId="0" applyFont="1" applyBorder="1" applyAlignment="1">
      <alignment horizontal="center" vertical="center"/>
    </xf>
    <xf numFmtId="0" fontId="4" fillId="0" borderId="7" xfId="0" applyFont="1" applyBorder="1" applyAlignment="1">
      <alignment vertical="center"/>
    </xf>
    <xf numFmtId="169" fontId="10" fillId="37" borderId="0" xfId="20"/>
    <xf numFmtId="0" fontId="4" fillId="0" borderId="81" xfId="0" applyFont="1" applyBorder="1" applyAlignment="1">
      <alignment vertical="center"/>
    </xf>
    <xf numFmtId="0" fontId="4" fillId="0" borderId="15" xfId="0" applyFont="1" applyBorder="1" applyAlignment="1">
      <alignment horizontal="center" vertical="center"/>
    </xf>
    <xf numFmtId="0" fontId="4" fillId="0" borderId="76" xfId="0" applyFont="1" applyBorder="1" applyAlignment="1">
      <alignment vertical="center"/>
    </xf>
    <xf numFmtId="0" fontId="5" fillId="0" borderId="76" xfId="0" applyFont="1" applyBorder="1" applyAlignment="1">
      <alignment vertical="center"/>
    </xf>
    <xf numFmtId="0" fontId="4" fillId="0" borderId="18" xfId="0" applyFont="1" applyBorder="1" applyAlignment="1">
      <alignment horizontal="center" vertical="center"/>
    </xf>
    <xf numFmtId="0" fontId="5" fillId="0" borderId="19" xfId="0" applyFont="1" applyBorder="1" applyAlignment="1">
      <alignment vertical="center"/>
    </xf>
    <xf numFmtId="0" fontId="4" fillId="3" borderId="59" xfId="0" applyFont="1" applyFill="1" applyBorder="1" applyAlignment="1">
      <alignment horizontal="center" vertical="center"/>
    </xf>
    <xf numFmtId="0" fontId="4" fillId="3" borderId="0" xfId="0" applyFont="1" applyFill="1" applyAlignment="1">
      <alignment vertical="center"/>
    </xf>
    <xf numFmtId="0" fontId="4" fillId="0" borderId="12" xfId="0" applyFont="1" applyBorder="1" applyAlignment="1">
      <alignment horizontal="center" vertical="center"/>
    </xf>
    <xf numFmtId="0" fontId="4" fillId="0" borderId="13" xfId="0" applyFont="1" applyBorder="1" applyAlignment="1">
      <alignment vertical="center"/>
    </xf>
    <xf numFmtId="169" fontId="10" fillId="37" borderId="51" xfId="20" applyBorder="1"/>
    <xf numFmtId="0" fontId="4" fillId="0" borderId="23" xfId="0" applyFont="1" applyBorder="1" applyAlignment="1">
      <alignment vertical="center"/>
    </xf>
    <xf numFmtId="0" fontId="4" fillId="0" borderId="82" xfId="0" applyFont="1" applyBorder="1" applyAlignment="1">
      <alignment horizontal="center" vertical="center"/>
    </xf>
    <xf numFmtId="0" fontId="4" fillId="0" borderId="83" xfId="0" applyFont="1" applyBorder="1" applyAlignment="1">
      <alignment vertical="center"/>
    </xf>
    <xf numFmtId="169" fontId="10" fillId="37" borderId="21" xfId="20" applyBorder="1"/>
    <xf numFmtId="169" fontId="10" fillId="37" borderId="84" xfId="20" applyBorder="1"/>
    <xf numFmtId="169" fontId="10" fillId="37" borderId="22" xfId="20" applyBorder="1"/>
    <xf numFmtId="0" fontId="4" fillId="0" borderId="85" xfId="0" applyFont="1" applyBorder="1" applyAlignment="1">
      <alignment horizontal="center" vertical="center"/>
    </xf>
    <xf numFmtId="0" fontId="4" fillId="0" borderId="86" xfId="0" applyFont="1" applyBorder="1" applyAlignment="1">
      <alignment vertical="center"/>
    </xf>
    <xf numFmtId="169" fontId="10" fillId="37" borderId="27" xfId="20" applyBorder="1"/>
    <xf numFmtId="0" fontId="5" fillId="0" borderId="0" xfId="0" applyFont="1" applyAlignment="1">
      <alignment horizontal="center"/>
    </xf>
    <xf numFmtId="0" fontId="87" fillId="0" borderId="76" xfId="0" applyFont="1" applyBorder="1" applyAlignment="1">
      <alignment horizontal="center" vertical="center" wrapText="1"/>
    </xf>
    <xf numFmtId="0" fontId="87" fillId="0" borderId="77" xfId="0" applyFont="1" applyBorder="1" applyAlignment="1">
      <alignment horizontal="center" vertical="center" wrapText="1"/>
    </xf>
    <xf numFmtId="0" fontId="5" fillId="36" borderId="13" xfId="0" applyFont="1" applyFill="1" applyBorder="1" applyAlignment="1">
      <alignment horizontal="center" vertical="center" wrapText="1"/>
    </xf>
    <xf numFmtId="0" fontId="5" fillId="36" borderId="14" xfId="0" applyFont="1" applyFill="1" applyBorder="1" applyAlignment="1">
      <alignment horizontal="center" vertical="center" wrapText="1"/>
    </xf>
    <xf numFmtId="0" fontId="5" fillId="36" borderId="15" xfId="0" applyFont="1" applyFill="1" applyBorder="1" applyAlignment="1">
      <alignment horizontal="left" vertical="center" wrapText="1"/>
    </xf>
    <xf numFmtId="0" fontId="5" fillId="36" borderId="77" xfId="0" applyFont="1" applyFill="1" applyBorder="1" applyAlignment="1">
      <alignment horizontal="left" vertical="center" wrapText="1"/>
    </xf>
    <xf numFmtId="0" fontId="4" fillId="0" borderId="15" xfId="0" applyFont="1" applyBorder="1" applyAlignment="1">
      <alignment horizontal="right" vertical="center" wrapText="1"/>
    </xf>
    <xf numFmtId="0" fontId="101" fillId="0" borderId="15" xfId="0" applyFont="1" applyBorder="1" applyAlignment="1">
      <alignment horizontal="right" vertical="center" wrapText="1"/>
    </xf>
    <xf numFmtId="0" fontId="5" fillId="0" borderId="15" xfId="0" applyFont="1" applyBorder="1" applyAlignment="1">
      <alignment horizontal="left" vertical="center" wrapText="1"/>
    </xf>
    <xf numFmtId="0" fontId="5" fillId="0" borderId="0" xfId="20963" applyFont="1" applyAlignment="1" applyProtection="1">
      <alignment horizontal="left" vertical="center"/>
      <protection locked="0"/>
    </xf>
    <xf numFmtId="0" fontId="4" fillId="0" borderId="0" xfId="0" applyFont="1" applyAlignment="1">
      <alignment horizontal="left" vertical="center"/>
    </xf>
    <xf numFmtId="0" fontId="101" fillId="0" borderId="0" xfId="0" applyFont="1" applyAlignment="1">
      <alignment horizontal="left" vertical="center"/>
    </xf>
    <xf numFmtId="49" fontId="102" fillId="0" borderId="18" xfId="5" applyNumberFormat="1" applyFont="1" applyBorder="1" applyAlignment="1" applyProtection="1">
      <alignment horizontal="left" vertical="center"/>
      <protection locked="0"/>
    </xf>
    <xf numFmtId="0" fontId="103" fillId="0" borderId="19" xfId="9" applyFont="1" applyBorder="1" applyAlignment="1" applyProtection="1">
      <alignment horizontal="left" vertical="center" wrapText="1"/>
      <protection locked="0"/>
    </xf>
    <xf numFmtId="0" fontId="85" fillId="0" borderId="76" xfId="0" applyFont="1" applyBorder="1" applyAlignment="1">
      <alignment vertical="center" wrapText="1"/>
    </xf>
    <xf numFmtId="14" fontId="3" fillId="3" borderId="76" xfId="8" quotePrefix="1" applyNumberFormat="1" applyFont="1" applyFill="1" applyBorder="1" applyAlignment="1" applyProtection="1">
      <alignment horizontal="left"/>
      <protection locked="0"/>
    </xf>
    <xf numFmtId="0" fontId="7" fillId="0" borderId="76" xfId="17" applyFill="1" applyBorder="1" applyAlignment="1" applyProtection="1"/>
    <xf numFmtId="49" fontId="85" fillId="0" borderId="76" xfId="0" applyNumberFormat="1" applyFont="1" applyBorder="1" applyAlignment="1">
      <alignment horizontal="right"/>
    </xf>
    <xf numFmtId="0" fontId="3" fillId="3" borderId="3" xfId="20960" applyFill="1" applyBorder="1" applyAlignment="1">
      <alignment horizontal="left" wrapText="1"/>
    </xf>
    <xf numFmtId="0" fontId="85" fillId="0" borderId="3" xfId="20960" applyFont="1" applyBorder="1" applyAlignment="1">
      <alignment horizontal="left" wrapText="1"/>
    </xf>
    <xf numFmtId="0" fontId="3" fillId="0" borderId="3" xfId="20960" applyBorder="1" applyAlignment="1">
      <alignment horizontal="left" wrapText="1"/>
    </xf>
    <xf numFmtId="0" fontId="3" fillId="0" borderId="2" xfId="20960" applyBorder="1" applyAlignment="1">
      <alignment horizontal="left" wrapText="1"/>
    </xf>
    <xf numFmtId="0" fontId="0" fillId="0" borderId="0" xfId="0" applyAlignment="1">
      <alignment wrapText="1"/>
    </xf>
    <xf numFmtId="0" fontId="46" fillId="76" borderId="92" xfId="20964" applyFont="1" applyFill="1" applyBorder="1">
      <alignment vertical="center"/>
    </xf>
    <xf numFmtId="0" fontId="46" fillId="76" borderId="93" xfId="20964" applyFont="1" applyFill="1" applyBorder="1">
      <alignment vertical="center"/>
    </xf>
    <xf numFmtId="0" fontId="46" fillId="76" borderId="90" xfId="20964" applyFont="1" applyFill="1" applyBorder="1">
      <alignment vertical="center"/>
    </xf>
    <xf numFmtId="0" fontId="106" fillId="70" borderId="89" xfId="20964" applyFont="1" applyFill="1" applyBorder="1" applyAlignment="1">
      <alignment horizontal="center" vertical="center"/>
    </xf>
    <xf numFmtId="0" fontId="106" fillId="70" borderId="90" xfId="20964" applyFont="1" applyFill="1" applyBorder="1" applyAlignment="1">
      <alignment horizontal="left" vertical="center" wrapText="1"/>
    </xf>
    <xf numFmtId="164" fontId="106" fillId="0" borderId="91" xfId="7" applyNumberFormat="1" applyFont="1" applyFill="1" applyBorder="1" applyAlignment="1" applyProtection="1">
      <alignment horizontal="right" vertical="center"/>
      <protection locked="0"/>
    </xf>
    <xf numFmtId="0" fontId="105" fillId="77" borderId="91" xfId="20964" applyFont="1" applyFill="1" applyBorder="1" applyAlignment="1">
      <alignment horizontal="center" vertical="center"/>
    </xf>
    <xf numFmtId="0" fontId="105" fillId="77" borderId="93" xfId="20964" applyFont="1" applyFill="1" applyBorder="1" applyAlignment="1">
      <alignment vertical="top" wrapText="1"/>
    </xf>
    <xf numFmtId="164" fontId="46" fillId="76" borderId="90" xfId="7" applyNumberFormat="1" applyFont="1" applyFill="1" applyBorder="1" applyAlignment="1">
      <alignment horizontal="right" vertical="center"/>
    </xf>
    <xf numFmtId="0" fontId="107" fillId="70" borderId="89" xfId="20964" applyFont="1" applyFill="1" applyBorder="1" applyAlignment="1">
      <alignment horizontal="center" vertical="center"/>
    </xf>
    <xf numFmtId="0" fontId="106" fillId="70" borderId="93" xfId="20964" applyFont="1" applyFill="1" applyBorder="1" applyAlignment="1">
      <alignment vertical="center" wrapText="1"/>
    </xf>
    <xf numFmtId="0" fontId="106" fillId="70" borderId="90" xfId="20964" applyFont="1" applyFill="1" applyBorder="1" applyAlignment="1">
      <alignment horizontal="left" vertical="center"/>
    </xf>
    <xf numFmtId="0" fontId="107" fillId="3" borderId="89" xfId="20964" applyFont="1" applyFill="1" applyBorder="1" applyAlignment="1">
      <alignment horizontal="center" vertical="center"/>
    </xf>
    <xf numFmtId="0" fontId="106" fillId="3" borderId="90" xfId="20964" applyFont="1" applyFill="1" applyBorder="1" applyAlignment="1">
      <alignment horizontal="left" vertical="center"/>
    </xf>
    <xf numFmtId="0" fontId="107" fillId="0" borderId="89" xfId="20964" applyFont="1" applyBorder="1" applyAlignment="1">
      <alignment horizontal="center" vertical="center"/>
    </xf>
    <xf numFmtId="0" fontId="106" fillId="0" borderId="90" xfId="20964" applyFont="1" applyBorder="1" applyAlignment="1">
      <alignment horizontal="left" vertical="center"/>
    </xf>
    <xf numFmtId="0" fontId="108" fillId="77" borderId="91" xfId="20964" applyFont="1" applyFill="1" applyBorder="1" applyAlignment="1">
      <alignment horizontal="center" vertical="center"/>
    </xf>
    <xf numFmtId="0" fontId="105" fillId="77" borderId="93" xfId="20964" applyFont="1" applyFill="1" applyBorder="1">
      <alignment vertical="center"/>
    </xf>
    <xf numFmtId="164" fontId="106" fillId="77" borderId="91" xfId="7" applyNumberFormat="1" applyFont="1" applyFill="1" applyBorder="1" applyAlignment="1" applyProtection="1">
      <alignment horizontal="right" vertical="center"/>
      <protection locked="0"/>
    </xf>
    <xf numFmtId="0" fontId="105" fillId="76" borderId="92" xfId="20964" applyFont="1" applyFill="1" applyBorder="1">
      <alignment vertical="center"/>
    </xf>
    <xf numFmtId="0" fontId="105" fillId="76" borderId="93" xfId="20964" applyFont="1" applyFill="1" applyBorder="1">
      <alignment vertical="center"/>
    </xf>
    <xf numFmtId="164" fontId="105" fillId="76" borderId="90" xfId="7" applyNumberFormat="1" applyFont="1" applyFill="1" applyBorder="1" applyAlignment="1">
      <alignment horizontal="right" vertical="center"/>
    </xf>
    <xf numFmtId="0" fontId="110" fillId="3" borderId="89" xfId="20964" applyFont="1" applyFill="1" applyBorder="1" applyAlignment="1">
      <alignment horizontal="center" vertical="center"/>
    </xf>
    <xf numFmtId="0" fontId="111" fillId="77" borderId="91" xfId="20964" applyFont="1" applyFill="1" applyBorder="1" applyAlignment="1">
      <alignment horizontal="center" vertical="center"/>
    </xf>
    <xf numFmtId="0" fontId="46" fillId="77" borderId="93" xfId="20964" applyFont="1" applyFill="1" applyBorder="1">
      <alignment vertical="center"/>
    </xf>
    <xf numFmtId="0" fontId="110" fillId="70" borderId="89" xfId="20964" applyFont="1" applyFill="1" applyBorder="1" applyAlignment="1">
      <alignment horizontal="center" vertical="center"/>
    </xf>
    <xf numFmtId="164" fontId="106" fillId="3" borderId="91" xfId="7" applyNumberFormat="1" applyFont="1" applyFill="1" applyBorder="1" applyAlignment="1" applyProtection="1">
      <alignment horizontal="right" vertical="center"/>
      <protection locked="0"/>
    </xf>
    <xf numFmtId="0" fontId="111" fillId="3" borderId="91" xfId="20964" applyFont="1" applyFill="1" applyBorder="1" applyAlignment="1">
      <alignment horizontal="center" vertical="center"/>
    </xf>
    <xf numFmtId="0" fontId="46" fillId="3" borderId="93" xfId="20964" applyFont="1" applyFill="1" applyBorder="1">
      <alignment vertical="center"/>
    </xf>
    <xf numFmtId="0" fontId="107" fillId="70" borderId="91" xfId="20964" applyFont="1" applyFill="1" applyBorder="1" applyAlignment="1">
      <alignment horizontal="center" vertical="center"/>
    </xf>
    <xf numFmtId="0" fontId="20" fillId="70" borderId="91" xfId="20964" applyFont="1" applyFill="1" applyBorder="1" applyAlignment="1">
      <alignment horizontal="center" vertical="center"/>
    </xf>
    <xf numFmtId="0" fontId="101" fillId="0" borderId="91" xfId="0" applyFont="1" applyBorder="1" applyAlignment="1">
      <alignment horizontal="left" vertical="center" wrapText="1"/>
    </xf>
    <xf numFmtId="10" fontId="97" fillId="0" borderId="91" xfId="20962" applyNumberFormat="1" applyFont="1" applyFill="1" applyBorder="1" applyAlignment="1">
      <alignment horizontal="left" vertical="center" wrapText="1"/>
    </xf>
    <xf numFmtId="1" fontId="4" fillId="0" borderId="77" xfId="0" applyNumberFormat="1" applyFont="1" applyBorder="1" applyAlignment="1">
      <alignment horizontal="right" vertical="center" wrapText="1"/>
    </xf>
    <xf numFmtId="10" fontId="101" fillId="0" borderId="91" xfId="20962" applyNumberFormat="1" applyFont="1" applyFill="1" applyBorder="1" applyAlignment="1">
      <alignment horizontal="left" vertical="center" wrapText="1"/>
    </xf>
    <xf numFmtId="10" fontId="5" fillId="36" borderId="91" xfId="0" applyNumberFormat="1" applyFont="1" applyFill="1" applyBorder="1" applyAlignment="1">
      <alignment horizontal="center" vertical="center" wrapText="1"/>
    </xf>
    <xf numFmtId="0" fontId="5" fillId="36" borderId="91" xfId="0" applyFont="1" applyFill="1" applyBorder="1" applyAlignment="1">
      <alignment horizontal="left" vertical="center" wrapText="1"/>
    </xf>
    <xf numFmtId="0" fontId="4" fillId="0" borderId="91" xfId="0" applyFont="1" applyBorder="1" applyAlignment="1">
      <alignment horizontal="left" vertical="center" wrapText="1"/>
    </xf>
    <xf numFmtId="0" fontId="5" fillId="36" borderId="77" xfId="0" applyFont="1" applyFill="1" applyBorder="1" applyAlignment="1">
      <alignment horizontal="center" vertical="center" wrapText="1"/>
    </xf>
    <xf numFmtId="0" fontId="5" fillId="36" borderId="78" xfId="0" applyFont="1" applyFill="1" applyBorder="1" applyAlignment="1">
      <alignment vertical="center" wrapText="1"/>
    </xf>
    <xf numFmtId="0" fontId="5" fillId="36" borderId="90" xfId="0" applyFont="1" applyFill="1" applyBorder="1" applyAlignment="1">
      <alignment vertical="center" wrapText="1"/>
    </xf>
    <xf numFmtId="0" fontId="5" fillId="36" borderId="65" xfId="0" applyFont="1" applyFill="1" applyBorder="1" applyAlignment="1">
      <alignment vertical="center" wrapText="1"/>
    </xf>
    <xf numFmtId="0" fontId="5" fillId="36" borderId="26" xfId="0" applyFont="1" applyFill="1" applyBorder="1" applyAlignment="1">
      <alignment vertical="center" wrapText="1"/>
    </xf>
    <xf numFmtId="0" fontId="85" fillId="0" borderId="91" xfId="0" applyFont="1" applyBorder="1"/>
    <xf numFmtId="0" fontId="7" fillId="0" borderId="91" xfId="17" applyFill="1" applyBorder="1" applyAlignment="1" applyProtection="1">
      <alignment horizontal="left" vertical="center"/>
    </xf>
    <xf numFmtId="0" fontId="7" fillId="0" borderId="91" xfId="17" applyBorder="1" applyAlignment="1" applyProtection="1"/>
    <xf numFmtId="0" fontId="7" fillId="0" borderId="91" xfId="17" applyFill="1" applyBorder="1" applyAlignment="1" applyProtection="1">
      <alignment horizontal="left" vertical="center" wrapText="1"/>
    </xf>
    <xf numFmtId="0" fontId="7" fillId="0" borderId="91" xfId="17" applyFill="1" applyBorder="1" applyAlignment="1" applyProtection="1"/>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6" xfId="0" applyFont="1" applyBorder="1" applyAlignment="1">
      <alignment horizontal="center" vertical="center" wrapText="1"/>
    </xf>
    <xf numFmtId="3" fontId="104" fillId="36" borderId="91" xfId="0" applyNumberFormat="1" applyFont="1" applyFill="1" applyBorder="1" applyAlignment="1">
      <alignment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14" fontId="3" fillId="0" borderId="0" xfId="0" applyNumberFormat="1" applyFont="1"/>
    <xf numFmtId="169" fontId="3" fillId="37" borderId="0" xfId="20" applyFont="1"/>
    <xf numFmtId="169" fontId="3" fillId="37" borderId="88" xfId="20" applyFont="1" applyBorder="1"/>
    <xf numFmtId="0" fontId="3" fillId="2" borderId="15" xfId="0" applyFont="1" applyFill="1" applyBorder="1" applyAlignment="1">
      <alignment horizontal="right" vertical="center"/>
    </xf>
    <xf numFmtId="0" fontId="46" fillId="0" borderId="15" xfId="0" applyFont="1" applyBorder="1" applyAlignment="1">
      <alignment horizontal="center" vertical="center" wrapText="1"/>
    </xf>
    <xf numFmtId="0" fontId="3" fillId="2" borderId="18" xfId="0" applyFont="1" applyFill="1" applyBorder="1" applyAlignment="1">
      <alignment horizontal="right" vertical="center"/>
    </xf>
    <xf numFmtId="0" fontId="5" fillId="0" borderId="0" xfId="0" applyFont="1" applyAlignment="1">
      <alignment horizontal="center" wrapText="1"/>
    </xf>
    <xf numFmtId="0" fontId="4" fillId="3" borderId="50" xfId="0" applyFont="1" applyFill="1" applyBorder="1"/>
    <xf numFmtId="0" fontId="4" fillId="3" borderId="94" xfId="0" applyFont="1" applyFill="1" applyBorder="1" applyAlignment="1">
      <alignment wrapText="1"/>
    </xf>
    <xf numFmtId="0" fontId="4" fillId="3" borderId="95" xfId="0" applyFont="1" applyFill="1" applyBorder="1"/>
    <xf numFmtId="0" fontId="5" fillId="3" borderId="71" xfId="0" applyFont="1" applyFill="1" applyBorder="1" applyAlignment="1">
      <alignment horizontal="center" wrapText="1"/>
    </xf>
    <xf numFmtId="0" fontId="4" fillId="0" borderId="91" xfId="0" applyFont="1" applyBorder="1" applyAlignment="1">
      <alignment horizontal="center"/>
    </xf>
    <xf numFmtId="0" fontId="4" fillId="3" borderId="59"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8" xfId="0" applyFont="1" applyFill="1" applyBorder="1" applyAlignment="1">
      <alignment horizontal="center" vertical="center" wrapText="1"/>
    </xf>
    <xf numFmtId="0" fontId="4" fillId="0" borderId="15" xfId="0" applyFont="1" applyBorder="1"/>
    <xf numFmtId="0" fontId="4" fillId="0" borderId="91" xfId="0" applyFont="1" applyBorder="1" applyAlignment="1">
      <alignment wrapText="1"/>
    </xf>
    <xf numFmtId="164" fontId="4" fillId="0" borderId="91" xfId="7" applyNumberFormat="1" applyFont="1" applyBorder="1"/>
    <xf numFmtId="0" fontId="100" fillId="0" borderId="91" xfId="0" applyFont="1" applyBorder="1" applyAlignment="1">
      <alignment horizontal="left" wrapText="1" indent="2"/>
    </xf>
    <xf numFmtId="169" fontId="10" fillId="37" borderId="91" xfId="20" applyBorder="1"/>
    <xf numFmtId="0" fontId="5" fillId="0" borderId="15" xfId="0" applyFont="1" applyBorder="1"/>
    <xf numFmtId="0" fontId="5" fillId="0" borderId="91" xfId="0" applyFont="1" applyBorder="1" applyAlignment="1">
      <alignment wrapText="1"/>
    </xf>
    <xf numFmtId="164" fontId="5" fillId="0" borderId="77" xfId="7" applyNumberFormat="1" applyFont="1" applyBorder="1"/>
    <xf numFmtId="0" fontId="112" fillId="3" borderId="59" xfId="0" applyFont="1" applyFill="1" applyBorder="1" applyAlignment="1">
      <alignment horizontal="left"/>
    </xf>
    <xf numFmtId="0" fontId="112" fillId="3" borderId="0" xfId="0" applyFont="1" applyFill="1" applyAlignment="1">
      <alignment horizontal="center"/>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8" xfId="7" applyNumberFormat="1" applyFont="1" applyFill="1" applyBorder="1"/>
    <xf numFmtId="164" fontId="4" fillId="0" borderId="91" xfId="7" applyNumberFormat="1" applyFont="1" applyFill="1" applyBorder="1"/>
    <xf numFmtId="0" fontId="100" fillId="0" borderId="91"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8" xfId="0" applyFont="1" applyFill="1" applyBorder="1"/>
    <xf numFmtId="0" fontId="5" fillId="0" borderId="18" xfId="0" applyFont="1" applyBorder="1"/>
    <xf numFmtId="0" fontId="5" fillId="0" borderId="19" xfId="0" applyFont="1" applyBorder="1" applyAlignment="1">
      <alignment wrapText="1"/>
    </xf>
    <xf numFmtId="10" fontId="5" fillId="0" borderId="20" xfId="20962" applyNumberFormat="1" applyFont="1" applyBorder="1"/>
    <xf numFmtId="0" fontId="3" fillId="2" borderId="82" xfId="0" applyFont="1" applyFill="1" applyBorder="1" applyAlignment="1">
      <alignment horizontal="right" vertical="center"/>
    </xf>
    <xf numFmtId="0" fontId="3" fillId="0" borderId="89" xfId="0" applyFont="1" applyBorder="1" applyAlignment="1">
      <alignment vertical="center" wrapText="1"/>
    </xf>
    <xf numFmtId="0" fontId="113" fillId="0" borderId="0" xfId="11" applyFont="1"/>
    <xf numFmtId="0" fontId="115" fillId="0" borderId="0" xfId="11" applyFont="1"/>
    <xf numFmtId="0" fontId="114" fillId="0" borderId="0" xfId="0" applyFont="1"/>
    <xf numFmtId="0" fontId="116" fillId="0" borderId="64" xfId="0" applyFont="1" applyBorder="1" applyAlignment="1">
      <alignment horizontal="left" vertical="center" wrapText="1"/>
    </xf>
    <xf numFmtId="0" fontId="7" fillId="0" borderId="106" xfId="17" applyBorder="1" applyAlignment="1" applyProtection="1"/>
    <xf numFmtId="0" fontId="114" fillId="0" borderId="0" xfId="0" applyFont="1" applyAlignment="1">
      <alignment horizontal="left" vertical="top" wrapText="1"/>
    </xf>
    <xf numFmtId="0" fontId="0" fillId="0" borderId="106" xfId="0" applyBorder="1"/>
    <xf numFmtId="0" fontId="3" fillId="0" borderId="106" xfId="0" applyFont="1" applyBorder="1" applyAlignment="1">
      <alignment horizontal="center" vertical="center" wrapText="1"/>
    </xf>
    <xf numFmtId="0" fontId="112" fillId="0" borderId="106" xfId="0" applyFont="1" applyBorder="1" applyAlignment="1">
      <alignment horizontal="center" vertical="center"/>
    </xf>
    <xf numFmtId="0" fontId="0" fillId="0" borderId="106" xfId="0" applyBorder="1" applyAlignment="1">
      <alignment horizontal="center"/>
    </xf>
    <xf numFmtId="0" fontId="125" fillId="3" borderId="106" xfId="20966" applyFont="1" applyFill="1" applyBorder="1" applyAlignment="1">
      <alignment horizontal="left" vertical="center" wrapText="1"/>
    </xf>
    <xf numFmtId="0" fontId="126" fillId="0" borderId="106" xfId="20966" applyFont="1" applyBorder="1" applyAlignment="1">
      <alignment horizontal="left" vertical="center" wrapText="1" indent="1"/>
    </xf>
    <xf numFmtId="0" fontId="127" fillId="3" borderId="116" xfId="0" applyFont="1" applyFill="1" applyBorder="1" applyAlignment="1">
      <alignment horizontal="left" vertical="center" wrapText="1"/>
    </xf>
    <xf numFmtId="0" fontId="126" fillId="3" borderId="106" xfId="20966" applyFont="1" applyFill="1" applyBorder="1" applyAlignment="1">
      <alignment horizontal="left" vertical="center" wrapText="1" indent="1"/>
    </xf>
    <xf numFmtId="0" fontId="125" fillId="0" borderId="116" xfId="0" applyFont="1" applyBorder="1" applyAlignment="1">
      <alignment horizontal="left" vertical="center" wrapText="1"/>
    </xf>
    <xf numFmtId="0" fontId="127" fillId="0" borderId="116" xfId="0" applyFont="1" applyBorder="1" applyAlignment="1">
      <alignment horizontal="left" vertical="center" wrapText="1"/>
    </xf>
    <xf numFmtId="0" fontId="127" fillId="0" borderId="116" xfId="0" applyFont="1" applyBorder="1" applyAlignment="1">
      <alignment vertical="center" wrapText="1"/>
    </xf>
    <xf numFmtId="0" fontId="128" fillId="0" borderId="116" xfId="0" applyFont="1" applyBorder="1" applyAlignment="1">
      <alignment horizontal="left" vertical="center" wrapText="1" indent="1"/>
    </xf>
    <xf numFmtId="0" fontId="128" fillId="3" borderId="116" xfId="0" applyFont="1" applyFill="1" applyBorder="1" applyAlignment="1">
      <alignment horizontal="left" vertical="center" wrapText="1" indent="1"/>
    </xf>
    <xf numFmtId="0" fontId="127" fillId="3" borderId="117" xfId="0" applyFont="1" applyFill="1" applyBorder="1" applyAlignment="1">
      <alignment horizontal="left" vertical="center" wrapText="1"/>
    </xf>
    <xf numFmtId="0" fontId="128" fillId="0" borderId="106" xfId="20966" applyFont="1" applyBorder="1" applyAlignment="1">
      <alignment horizontal="left" vertical="center" wrapText="1" indent="1"/>
    </xf>
    <xf numFmtId="0" fontId="127" fillId="0" borderId="106" xfId="0" applyFont="1" applyBorder="1" applyAlignment="1">
      <alignment horizontal="left" vertical="center" wrapText="1"/>
    </xf>
    <xf numFmtId="0" fontId="129" fillId="0" borderId="106" xfId="20966" applyFont="1" applyBorder="1" applyAlignment="1">
      <alignment horizontal="center" vertical="center" wrapText="1"/>
    </xf>
    <xf numFmtId="0" fontId="127" fillId="3" borderId="118" xfId="0" applyFont="1" applyFill="1" applyBorder="1" applyAlignment="1">
      <alignment horizontal="left" vertical="center" wrapText="1"/>
    </xf>
    <xf numFmtId="0" fontId="0" fillId="0" borderId="119" xfId="0" applyBorder="1"/>
    <xf numFmtId="0" fontId="0" fillId="0" borderId="119" xfId="0" applyBorder="1" applyAlignment="1">
      <alignment horizontal="center"/>
    </xf>
    <xf numFmtId="0" fontId="126" fillId="3" borderId="119" xfId="20966" applyFont="1" applyFill="1" applyBorder="1" applyAlignment="1">
      <alignment horizontal="left" vertical="center" wrapText="1" indent="1"/>
    </xf>
    <xf numFmtId="0" fontId="126" fillId="3" borderId="116" xfId="0" applyFont="1" applyFill="1" applyBorder="1" applyAlignment="1">
      <alignment horizontal="left" vertical="center" wrapText="1" indent="1"/>
    </xf>
    <xf numFmtId="0" fontId="126" fillId="0" borderId="119" xfId="20966" applyFont="1" applyBorder="1" applyAlignment="1">
      <alignment horizontal="left" vertical="center" wrapText="1" indent="1"/>
    </xf>
    <xf numFmtId="0" fontId="126" fillId="0" borderId="116" xfId="0" applyFont="1" applyBorder="1" applyAlignment="1">
      <alignment horizontal="left" vertical="center" wrapText="1" indent="1"/>
    </xf>
    <xf numFmtId="0" fontId="126" fillId="0" borderId="117" xfId="0" applyFont="1" applyBorder="1" applyAlignment="1">
      <alignment horizontal="left" vertical="center" wrapText="1" indent="1"/>
    </xf>
    <xf numFmtId="0" fontId="127" fillId="0" borderId="119" xfId="20966" applyFont="1" applyBorder="1" applyAlignment="1">
      <alignment horizontal="left" vertical="center" wrapText="1"/>
    </xf>
    <xf numFmtId="0" fontId="127" fillId="0" borderId="119" xfId="0" applyFont="1" applyBorder="1" applyAlignment="1">
      <alignment vertical="center" wrapText="1"/>
    </xf>
    <xf numFmtId="0" fontId="129" fillId="0" borderId="119" xfId="20966" applyFont="1" applyBorder="1" applyAlignment="1">
      <alignment horizontal="center" vertical="center" wrapText="1"/>
    </xf>
    <xf numFmtId="0" fontId="127" fillId="3" borderId="119" xfId="20966" applyFont="1" applyFill="1" applyBorder="1" applyAlignment="1">
      <alignment horizontal="left" vertical="center" wrapText="1"/>
    </xf>
    <xf numFmtId="0" fontId="130" fillId="0" borderId="0" xfId="0" applyFont="1" applyAlignment="1">
      <alignment horizontal="justify"/>
    </xf>
    <xf numFmtId="0" fontId="127" fillId="0" borderId="119"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3" fillId="0" borderId="119" xfId="0" applyFont="1" applyBorder="1" applyAlignment="1">
      <alignment horizontal="center" vertical="center" wrapText="1"/>
    </xf>
    <xf numFmtId="0" fontId="0" fillId="0" borderId="119" xfId="0" applyBorder="1" applyAlignment="1">
      <alignment horizontal="center" vertical="center"/>
    </xf>
    <xf numFmtId="0" fontId="127" fillId="0" borderId="124" xfId="0" applyFont="1" applyBorder="1" applyAlignment="1">
      <alignment horizontal="justify" vertical="center" wrapText="1"/>
    </xf>
    <xf numFmtId="0" fontId="127" fillId="0" borderId="116" xfId="0" applyFont="1" applyBorder="1" applyAlignment="1">
      <alignment horizontal="justify" vertical="center" wrapText="1"/>
    </xf>
    <xf numFmtId="0" fontId="125" fillId="0" borderId="116" xfId="0" applyFont="1" applyBorder="1" applyAlignment="1">
      <alignment horizontal="justify" vertical="center" wrapText="1"/>
    </xf>
    <xf numFmtId="0" fontId="127" fillId="3" borderId="116" xfId="0" applyFont="1" applyFill="1" applyBorder="1" applyAlignment="1">
      <alignment horizontal="justify" vertical="center" wrapText="1"/>
    </xf>
    <xf numFmtId="0" fontId="127" fillId="0" borderId="117" xfId="0" applyFont="1" applyBorder="1" applyAlignment="1">
      <alignment horizontal="justify" vertical="center" wrapText="1"/>
    </xf>
    <xf numFmtId="0" fontId="127" fillId="0" borderId="118" xfId="0" applyFont="1" applyBorder="1" applyAlignment="1">
      <alignment horizontal="justify" vertical="center" wrapText="1"/>
    </xf>
    <xf numFmtId="0" fontId="125" fillId="0" borderId="116" xfId="0" applyFont="1" applyBorder="1" applyAlignment="1">
      <alignment vertical="center" wrapText="1"/>
    </xf>
    <xf numFmtId="0" fontId="126" fillId="0" borderId="116" xfId="0" applyFont="1" applyBorder="1" applyAlignment="1">
      <alignment horizontal="left" vertical="center" wrapText="1"/>
    </xf>
    <xf numFmtId="0" fontId="127" fillId="0" borderId="125" xfId="0" applyFont="1" applyBorder="1" applyAlignment="1">
      <alignment vertical="center" wrapText="1"/>
    </xf>
    <xf numFmtId="0" fontId="127" fillId="3" borderId="116" xfId="0" applyFont="1" applyFill="1" applyBorder="1" applyAlignment="1">
      <alignment vertical="center" wrapText="1"/>
    </xf>
    <xf numFmtId="0" fontId="105" fillId="0" borderId="122" xfId="0" applyFont="1" applyBorder="1" applyAlignment="1">
      <alignment vertical="center" wrapText="1"/>
    </xf>
    <xf numFmtId="193" fontId="95" fillId="0" borderId="119" xfId="0" applyNumberFormat="1" applyFont="1" applyBorder="1" applyAlignment="1">
      <alignment horizontal="right"/>
    </xf>
    <xf numFmtId="0" fontId="3" fillId="0" borderId="122" xfId="0" applyFont="1" applyBorder="1" applyAlignment="1">
      <alignment horizontal="left" vertical="center" wrapText="1" indent="4"/>
    </xf>
    <xf numFmtId="0" fontId="46" fillId="0" borderId="122" xfId="0" applyFont="1" applyBorder="1" applyAlignment="1">
      <alignment vertical="center" wrapText="1"/>
    </xf>
    <xf numFmtId="0" fontId="3" fillId="0" borderId="119" xfId="0" applyFont="1" applyBorder="1" applyAlignment="1" applyProtection="1">
      <alignment horizontal="left" vertical="center" indent="11"/>
      <protection locked="0"/>
    </xf>
    <xf numFmtId="0" fontId="47" fillId="0" borderId="119" xfId="0" applyFont="1" applyBorder="1" applyAlignment="1" applyProtection="1">
      <alignment horizontal="left" vertical="center" indent="17"/>
      <protection locked="0"/>
    </xf>
    <xf numFmtId="0" fontId="112" fillId="0" borderId="119" xfId="0" applyFont="1" applyBorder="1" applyAlignment="1">
      <alignment vertical="center"/>
    </xf>
    <xf numFmtId="0" fontId="96" fillId="0" borderId="119" xfId="0" applyFont="1" applyBorder="1" applyAlignment="1">
      <alignment vertical="center" wrapText="1"/>
    </xf>
    <xf numFmtId="0" fontId="97" fillId="0" borderId="122" xfId="0" applyFont="1" applyBorder="1" applyAlignment="1">
      <alignment horizontal="left" vertical="center" wrapText="1"/>
    </xf>
    <xf numFmtId="0" fontId="3" fillId="0" borderId="122" xfId="0" applyFont="1" applyBorder="1" applyAlignment="1">
      <alignment horizontal="left" vertical="center" wrapText="1"/>
    </xf>
    <xf numFmtId="193" fontId="95" fillId="0" borderId="0" xfId="0" applyNumberFormat="1" applyFont="1" applyAlignment="1">
      <alignment horizontal="right"/>
    </xf>
    <xf numFmtId="43" fontId="85" fillId="0" borderId="76" xfId="7" applyFont="1" applyFill="1" applyBorder="1" applyAlignment="1">
      <alignment horizontal="center" vertical="center"/>
    </xf>
    <xf numFmtId="0" fontId="126" fillId="3" borderId="117" xfId="0" applyFont="1" applyFill="1" applyBorder="1" applyAlignment="1">
      <alignment horizontal="left" vertical="center" wrapText="1" indent="1"/>
    </xf>
    <xf numFmtId="0" fontId="126" fillId="3" borderId="119" xfId="0" applyFont="1" applyFill="1" applyBorder="1" applyAlignment="1">
      <alignment horizontal="left" vertical="center" wrapText="1" indent="1"/>
    </xf>
    <xf numFmtId="167" fontId="85" fillId="0" borderId="119" xfId="0" applyNumberFormat="1" applyFont="1" applyBorder="1" applyAlignment="1">
      <alignment horizontal="center"/>
    </xf>
    <xf numFmtId="0" fontId="85" fillId="0" borderId="119" xfId="0" applyFont="1" applyBorder="1"/>
    <xf numFmtId="0" fontId="126" fillId="0" borderId="119" xfId="0" applyFont="1" applyBorder="1" applyAlignment="1">
      <alignment horizontal="left" vertical="center" wrapText="1" indent="1"/>
    </xf>
    <xf numFmtId="0" fontId="127" fillId="3" borderId="119" xfId="0" applyFont="1" applyFill="1" applyBorder="1" applyAlignment="1">
      <alignment horizontal="left" vertical="center" wrapText="1"/>
    </xf>
    <xf numFmtId="0" fontId="128" fillId="3" borderId="119" xfId="0" applyFont="1" applyFill="1" applyBorder="1" applyAlignment="1">
      <alignment horizontal="left" vertical="center" wrapText="1" indent="1"/>
    </xf>
    <xf numFmtId="0" fontId="130" fillId="0" borderId="119" xfId="0" applyFont="1" applyBorder="1" applyAlignment="1">
      <alignment horizontal="justify"/>
    </xf>
    <xf numFmtId="167" fontId="87" fillId="0" borderId="119" xfId="0" applyNumberFormat="1" applyFont="1" applyBorder="1" applyAlignment="1">
      <alignment horizontal="center"/>
    </xf>
    <xf numFmtId="167" fontId="87" fillId="0" borderId="52" xfId="0" applyNumberFormat="1" applyFont="1" applyBorder="1" applyAlignment="1">
      <alignment horizontal="center"/>
    </xf>
    <xf numFmtId="167" fontId="88" fillId="0" borderId="54" xfId="0" applyNumberFormat="1" applyFont="1" applyBorder="1" applyAlignment="1">
      <alignment horizontal="center"/>
    </xf>
    <xf numFmtId="167" fontId="47" fillId="0" borderId="54" xfId="0" applyNumberFormat="1" applyFont="1" applyBorder="1" applyAlignment="1">
      <alignment horizontal="center"/>
    </xf>
    <xf numFmtId="193" fontId="85" fillId="0" borderId="28" xfId="0" applyNumberFormat="1" applyFont="1" applyBorder="1" applyAlignment="1">
      <alignment horizontal="center" vertical="center"/>
    </xf>
    <xf numFmtId="0" fontId="117" fillId="0" borderId="119" xfId="0" applyFont="1" applyBorder="1"/>
    <xf numFmtId="49" fontId="119" fillId="0" borderId="119" xfId="5" applyNumberFormat="1" applyFont="1" applyBorder="1" applyAlignment="1" applyProtection="1">
      <alignment horizontal="right" vertical="center"/>
      <protection locked="0"/>
    </xf>
    <xf numFmtId="0" fontId="118" fillId="3" borderId="119" xfId="13" applyFont="1" applyFill="1" applyBorder="1" applyAlignment="1" applyProtection="1">
      <alignment horizontal="left" vertical="center" wrapText="1"/>
      <protection locked="0"/>
    </xf>
    <xf numFmtId="49" fontId="118" fillId="3" borderId="119" xfId="5" applyNumberFormat="1" applyFont="1" applyFill="1" applyBorder="1" applyAlignment="1" applyProtection="1">
      <alignment horizontal="right" vertical="center"/>
      <protection locked="0"/>
    </xf>
    <xf numFmtId="0" fontId="118" fillId="0" borderId="119" xfId="13" applyFont="1" applyBorder="1" applyAlignment="1" applyProtection="1">
      <alignment horizontal="left" vertical="center" wrapText="1"/>
      <protection locked="0"/>
    </xf>
    <xf numFmtId="49" fontId="118" fillId="0" borderId="119" xfId="5" applyNumberFormat="1" applyFont="1" applyBorder="1" applyAlignment="1" applyProtection="1">
      <alignment horizontal="right" vertical="center"/>
      <protection locked="0"/>
    </xf>
    <xf numFmtId="0" fontId="120" fillId="0" borderId="119" xfId="13" applyFont="1" applyBorder="1" applyAlignment="1" applyProtection="1">
      <alignment horizontal="left" vertical="center" wrapText="1"/>
      <protection locked="0"/>
    </xf>
    <xf numFmtId="0" fontId="117" fillId="0" borderId="119" xfId="0" applyFont="1" applyBorder="1" applyAlignment="1">
      <alignment horizontal="center" vertical="center" wrapText="1"/>
    </xf>
    <xf numFmtId="14" fontId="114" fillId="0" borderId="0" xfId="0" applyNumberFormat="1" applyFont="1"/>
    <xf numFmtId="43" fontId="97" fillId="0" borderId="0" xfId="7" applyFont="1"/>
    <xf numFmtId="0" fontId="114" fillId="0" borderId="0" xfId="0" applyFont="1" applyAlignment="1">
      <alignment wrapText="1"/>
    </xf>
    <xf numFmtId="166" fontId="113" fillId="36" borderId="119" xfId="20965" applyFont="1" applyFill="1" applyBorder="1"/>
    <xf numFmtId="0" fontId="113" fillId="0" borderId="119" xfId="0" applyFont="1" applyBorder="1"/>
    <xf numFmtId="0" fontId="113" fillId="0" borderId="119" xfId="0" applyFont="1" applyBorder="1" applyAlignment="1">
      <alignment horizontal="left" indent="8"/>
    </xf>
    <xf numFmtId="0" fontId="113" fillId="0" borderId="119" xfId="0" applyFont="1" applyBorder="1" applyAlignment="1">
      <alignment wrapText="1"/>
    </xf>
    <xf numFmtId="0" fontId="117" fillId="0" borderId="0" xfId="0" applyFont="1"/>
    <xf numFmtId="0" fontId="116" fillId="0" borderId="119" xfId="0" applyFont="1" applyBorder="1"/>
    <xf numFmtId="49" fontId="119" fillId="0" borderId="119" xfId="5" applyNumberFormat="1" applyFont="1" applyBorder="1" applyAlignment="1" applyProtection="1">
      <alignment horizontal="right" vertical="center" wrapText="1"/>
      <protection locked="0"/>
    </xf>
    <xf numFmtId="49" fontId="118" fillId="3" borderId="119" xfId="5" applyNumberFormat="1" applyFont="1" applyFill="1" applyBorder="1" applyAlignment="1" applyProtection="1">
      <alignment horizontal="right" vertical="center" wrapText="1"/>
      <protection locked="0"/>
    </xf>
    <xf numFmtId="49" fontId="118" fillId="0" borderId="119" xfId="5" applyNumberFormat="1" applyFont="1" applyBorder="1" applyAlignment="1" applyProtection="1">
      <alignment horizontal="right" vertical="center" wrapText="1"/>
      <protection locked="0"/>
    </xf>
    <xf numFmtId="0" fontId="113" fillId="0" borderId="119" xfId="0" applyFont="1" applyBorder="1" applyAlignment="1">
      <alignment horizontal="center" vertical="center" wrapText="1"/>
    </xf>
    <xf numFmtId="0" fontId="113" fillId="0" borderId="123" xfId="0" applyFont="1" applyBorder="1" applyAlignment="1">
      <alignment horizontal="center" vertical="center" wrapText="1"/>
    </xf>
    <xf numFmtId="0" fontId="113" fillId="0" borderId="119"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4" fillId="0" borderId="0" xfId="0" applyFont="1" applyAlignment="1">
      <alignment horizontal="left"/>
    </xf>
    <xf numFmtId="0" fontId="113" fillId="0" borderId="119" xfId="0" applyFont="1" applyBorder="1" applyAlignment="1">
      <alignment horizontal="left" vertical="center" wrapText="1"/>
    </xf>
    <xf numFmtId="0" fontId="116" fillId="0" borderId="119" xfId="0" applyFont="1" applyBorder="1" applyAlignment="1">
      <alignment horizontal="left" wrapText="1" indent="1"/>
    </xf>
    <xf numFmtId="0" fontId="116" fillId="0" borderId="119" xfId="0" applyFont="1" applyBorder="1" applyAlignment="1">
      <alignment horizontal="left" vertical="center" indent="1"/>
    </xf>
    <xf numFmtId="0" fontId="114" fillId="0" borderId="119" xfId="0" applyFont="1" applyBorder="1"/>
    <xf numFmtId="0" fontId="113" fillId="0" borderId="119" xfId="0" applyFont="1" applyBorder="1" applyAlignment="1">
      <alignment horizontal="left" wrapText="1" indent="1"/>
    </xf>
    <xf numFmtId="0" fontId="113" fillId="0" borderId="119" xfId="0" applyFont="1" applyBorder="1" applyAlignment="1">
      <alignment horizontal="left" indent="1"/>
    </xf>
    <xf numFmtId="0" fontId="113" fillId="0" borderId="119" xfId="0" applyFont="1" applyBorder="1" applyAlignment="1">
      <alignment horizontal="left" wrapText="1" indent="4"/>
    </xf>
    <xf numFmtId="0" fontId="113" fillId="0" borderId="119" xfId="0" applyFont="1" applyBorder="1" applyAlignment="1">
      <alignment horizontal="left" indent="3"/>
    </xf>
    <xf numFmtId="0" fontId="116" fillId="0" borderId="119" xfId="0" applyFont="1" applyBorder="1" applyAlignment="1">
      <alignment horizontal="left" indent="1"/>
    </xf>
    <xf numFmtId="0" fontId="114" fillId="78" borderId="119" xfId="0" applyFont="1" applyFill="1" applyBorder="1"/>
    <xf numFmtId="0" fontId="117" fillId="0" borderId="7" xfId="0" applyFont="1" applyBorder="1"/>
    <xf numFmtId="0" fontId="114" fillId="0" borderId="119" xfId="0" applyFont="1" applyBorder="1" applyAlignment="1">
      <alignment horizontal="left" wrapText="1" indent="2"/>
    </xf>
    <xf numFmtId="0" fontId="114" fillId="0" borderId="119" xfId="0" applyFont="1" applyBorder="1" applyAlignment="1">
      <alignment horizontal="left" wrapText="1"/>
    </xf>
    <xf numFmtId="0" fontId="116" fillId="76" borderId="119" xfId="0" applyFont="1" applyFill="1" applyBorder="1"/>
    <xf numFmtId="0" fontId="113" fillId="0" borderId="119" xfId="0" applyFont="1" applyBorder="1" applyAlignment="1">
      <alignment horizontal="center"/>
    </xf>
    <xf numFmtId="0" fontId="113" fillId="0" borderId="0" xfId="0" applyFont="1" applyAlignment="1">
      <alignment horizontal="center" vertical="center"/>
    </xf>
    <xf numFmtId="0" fontId="113" fillId="0" borderId="7" xfId="0" applyFont="1" applyBorder="1" applyAlignment="1">
      <alignment horizontal="center" vertical="center" wrapText="1"/>
    </xf>
    <xf numFmtId="0" fontId="113" fillId="0" borderId="7" xfId="0" applyFont="1" applyBorder="1" applyAlignment="1">
      <alignment wrapText="1"/>
    </xf>
    <xf numFmtId="0" fontId="113" fillId="0" borderId="0" xfId="0" applyFont="1" applyAlignment="1">
      <alignment horizontal="center" vertical="center" wrapText="1"/>
    </xf>
    <xf numFmtId="0" fontId="113" fillId="0" borderId="98" xfId="0" applyFont="1" applyBorder="1" applyAlignment="1">
      <alignment horizontal="center" vertical="center" wrapText="1"/>
    </xf>
    <xf numFmtId="0" fontId="113" fillId="0" borderId="122" xfId="0" applyFont="1" applyBorder="1" applyAlignment="1">
      <alignment horizontal="center" vertical="center" wrapText="1"/>
    </xf>
    <xf numFmtId="0" fontId="113" fillId="0" borderId="99" xfId="0" applyFont="1" applyBorder="1" applyAlignment="1">
      <alignment horizontal="center" vertical="center" wrapText="1"/>
    </xf>
    <xf numFmtId="0" fontId="113" fillId="0" borderId="20" xfId="0" applyFont="1" applyBorder="1"/>
    <xf numFmtId="0" fontId="113" fillId="0" borderId="19" xfId="0" applyFont="1" applyBorder="1"/>
    <xf numFmtId="0" fontId="113" fillId="0" borderId="22" xfId="0" applyFont="1" applyBorder="1"/>
    <xf numFmtId="49" fontId="113" fillId="0" borderId="20" xfId="0" applyNumberFormat="1" applyFont="1" applyBorder="1" applyAlignment="1">
      <alignment horizontal="left" wrapText="1" indent="1"/>
    </xf>
    <xf numFmtId="0" fontId="113" fillId="0" borderId="18" xfId="0" applyFont="1" applyBorder="1" applyAlignment="1">
      <alignment horizontal="left" wrapText="1" indent="1"/>
    </xf>
    <xf numFmtId="0" fontId="113" fillId="0" borderId="77" xfId="0" applyFont="1" applyBorder="1"/>
    <xf numFmtId="0" fontId="113" fillId="0" borderId="122" xfId="0" applyFont="1" applyBorder="1"/>
    <xf numFmtId="49" fontId="113" fillId="0" borderId="77" xfId="0" applyNumberFormat="1" applyFont="1" applyBorder="1" applyAlignment="1">
      <alignment horizontal="left" wrapText="1" indent="1"/>
    </xf>
    <xf numFmtId="0" fontId="113" fillId="0" borderId="15" xfId="0" applyFont="1" applyBorder="1" applyAlignment="1">
      <alignment horizontal="left" wrapText="1" indent="1"/>
    </xf>
    <xf numFmtId="49" fontId="113" fillId="0" borderId="15" xfId="0" applyNumberFormat="1" applyFont="1" applyBorder="1" applyAlignment="1">
      <alignment horizontal="left" wrapText="1" indent="3"/>
    </xf>
    <xf numFmtId="49" fontId="113" fillId="0" borderId="77" xfId="0" applyNumberFormat="1" applyFont="1" applyBorder="1" applyAlignment="1">
      <alignment horizontal="left" wrapText="1" indent="3"/>
    </xf>
    <xf numFmtId="49" fontId="113" fillId="0" borderId="15" xfId="0" applyNumberFormat="1" applyFont="1" applyBorder="1" applyAlignment="1">
      <alignment horizontal="left" wrapText="1" indent="2"/>
    </xf>
    <xf numFmtId="49" fontId="113" fillId="0" borderId="77" xfId="0" applyNumberFormat="1" applyFont="1" applyBorder="1" applyAlignment="1">
      <alignment horizontal="left" wrapText="1" indent="2"/>
    </xf>
    <xf numFmtId="49" fontId="113" fillId="0" borderId="77" xfId="0" applyNumberFormat="1" applyFont="1" applyBorder="1" applyAlignment="1">
      <alignment horizontal="left" vertical="top" wrapText="1" indent="2"/>
    </xf>
    <xf numFmtId="0" fontId="113" fillId="79" borderId="77" xfId="0" applyFont="1" applyFill="1" applyBorder="1"/>
    <xf numFmtId="0" fontId="113" fillId="79" borderId="119" xfId="0" applyFont="1" applyFill="1" applyBorder="1"/>
    <xf numFmtId="0" fontId="113" fillId="79" borderId="122" xfId="0" applyFont="1" applyFill="1" applyBorder="1"/>
    <xf numFmtId="0" fontId="113" fillId="79" borderId="15" xfId="0" applyFont="1" applyFill="1" applyBorder="1"/>
    <xf numFmtId="49" fontId="113" fillId="0" borderId="77" xfId="0" applyNumberFormat="1" applyFont="1" applyBorder="1" applyAlignment="1">
      <alignment horizontal="left" indent="1"/>
    </xf>
    <xf numFmtId="0" fontId="113" fillId="0" borderId="15" xfId="0" applyFont="1" applyBorder="1" applyAlignment="1">
      <alignment horizontal="left" indent="1"/>
    </xf>
    <xf numFmtId="49" fontId="113" fillId="0" borderId="15" xfId="0" applyNumberFormat="1" applyFont="1" applyBorder="1" applyAlignment="1">
      <alignment horizontal="left" indent="1"/>
    </xf>
    <xf numFmtId="49" fontId="113" fillId="0" borderId="15" xfId="0" applyNumberFormat="1" applyFont="1" applyBorder="1" applyAlignment="1">
      <alignment horizontal="left" indent="3"/>
    </xf>
    <xf numFmtId="49" fontId="113" fillId="0" borderId="77" xfId="0" applyNumberFormat="1" applyFont="1" applyBorder="1" applyAlignment="1">
      <alignment horizontal="left" indent="3"/>
    </xf>
    <xf numFmtId="0" fontId="113" fillId="0" borderId="15" xfId="0" applyFont="1" applyBorder="1" applyAlignment="1">
      <alignment horizontal="left" indent="2"/>
    </xf>
    <xf numFmtId="0" fontId="113" fillId="0" borderId="77" xfId="0" applyFont="1" applyBorder="1" applyAlignment="1">
      <alignment horizontal="left" indent="2"/>
    </xf>
    <xf numFmtId="0" fontId="113" fillId="0" borderId="77" xfId="0" applyFont="1" applyBorder="1" applyAlignment="1">
      <alignment horizontal="left" indent="1"/>
    </xf>
    <xf numFmtId="0" fontId="116" fillId="0" borderId="15" xfId="0" applyFont="1" applyBorder="1"/>
    <xf numFmtId="0" fontId="116" fillId="0" borderId="60" xfId="0" applyFont="1" applyBorder="1"/>
    <xf numFmtId="0" fontId="113" fillId="0" borderId="63" xfId="0" applyFont="1" applyBorder="1"/>
    <xf numFmtId="0" fontId="113" fillId="0" borderId="71" xfId="0" applyFont="1" applyBorder="1" applyAlignment="1">
      <alignment horizontal="center" vertical="center" wrapText="1"/>
    </xf>
    <xf numFmtId="0" fontId="113" fillId="0" borderId="77" xfId="0" applyFont="1" applyBorder="1" applyAlignment="1">
      <alignment horizontal="center" vertical="center" wrapText="1"/>
    </xf>
    <xf numFmtId="0" fontId="113" fillId="0" borderId="0" xfId="0" applyFont="1" applyAlignment="1">
      <alignment horizontal="left"/>
    </xf>
    <xf numFmtId="0" fontId="116" fillId="0" borderId="119" xfId="0" applyFont="1" applyBorder="1" applyAlignment="1">
      <alignment horizontal="left" vertical="center" wrapText="1"/>
    </xf>
    <xf numFmtId="0" fontId="118" fillId="0" borderId="0" xfId="0" applyFont="1"/>
    <xf numFmtId="0" fontId="95" fillId="0" borderId="0" xfId="0" applyFont="1" applyAlignment="1">
      <alignment wrapText="1"/>
    </xf>
    <xf numFmtId="0" fontId="118" fillId="0" borderId="119" xfId="0" applyFont="1" applyBorder="1"/>
    <xf numFmtId="0" fontId="116" fillId="0" borderId="119" xfId="0" applyFont="1" applyBorder="1" applyAlignment="1">
      <alignment horizontal="center" vertical="center" wrapText="1"/>
    </xf>
    <xf numFmtId="0" fontId="118" fillId="0" borderId="0" xfId="0" applyFont="1" applyAlignment="1">
      <alignment horizontal="center" vertical="center"/>
    </xf>
    <xf numFmtId="0" fontId="134" fillId="0" borderId="0" xfId="0" applyFont="1"/>
    <xf numFmtId="0" fontId="113" fillId="0" borderId="114" xfId="0" applyFont="1" applyBorder="1" applyAlignment="1">
      <alignment horizontal="left" vertical="center" wrapText="1" indent="1" readingOrder="1"/>
    </xf>
    <xf numFmtId="0" fontId="134" fillId="0" borderId="119" xfId="0" applyFont="1" applyBorder="1" applyAlignment="1">
      <alignment horizontal="left" indent="3"/>
    </xf>
    <xf numFmtId="0" fontId="116" fillId="0" borderId="119" xfId="0" applyFont="1" applyBorder="1" applyAlignment="1">
      <alignment vertical="center" wrapText="1" readingOrder="1"/>
    </xf>
    <xf numFmtId="0" fontId="134" fillId="0" borderId="119" xfId="0" applyFont="1" applyBorder="1" applyAlignment="1">
      <alignment horizontal="left" indent="2"/>
    </xf>
    <xf numFmtId="0" fontId="113" fillId="0" borderId="115" xfId="0" applyFont="1" applyBorder="1" applyAlignment="1">
      <alignment vertical="center" wrapText="1" readingOrder="1"/>
    </xf>
    <xf numFmtId="0" fontId="134" fillId="0" borderId="123" xfId="0" applyFont="1" applyBorder="1" applyAlignment="1">
      <alignment horizontal="left" indent="2"/>
    </xf>
    <xf numFmtId="0" fontId="113" fillId="0" borderId="114" xfId="0" applyFont="1" applyBorder="1" applyAlignment="1">
      <alignment vertical="center" wrapText="1" readingOrder="1"/>
    </xf>
    <xf numFmtId="0" fontId="113" fillId="0" borderId="113" xfId="0" applyFont="1" applyBorder="1" applyAlignment="1">
      <alignment vertical="center" wrapText="1" readingOrder="1"/>
    </xf>
    <xf numFmtId="0" fontId="134" fillId="0" borderId="7" xfId="0" applyFont="1" applyBorder="1"/>
    <xf numFmtId="167" fontId="135" fillId="80" borderId="53" xfId="0" applyNumberFormat="1" applyFont="1" applyFill="1" applyBorder="1" applyAlignment="1">
      <alignment horizontal="center"/>
    </xf>
    <xf numFmtId="0" fontId="3" fillId="81" borderId="0" xfId="13" applyFont="1" applyFill="1" applyAlignment="1" applyProtection="1">
      <alignment wrapText="1"/>
      <protection locked="0"/>
    </xf>
    <xf numFmtId="10" fontId="4" fillId="0" borderId="119" xfId="20962" applyNumberFormat="1" applyFont="1" applyFill="1" applyBorder="1" applyAlignment="1" applyProtection="1">
      <alignment horizontal="right" vertical="center" wrapText="1"/>
      <protection locked="0"/>
    </xf>
    <xf numFmtId="3" fontId="104" fillId="0" borderId="91" xfId="0" applyNumberFormat="1" applyFont="1" applyBorder="1" applyAlignment="1">
      <alignment vertical="center" wrapText="1"/>
    </xf>
    <xf numFmtId="9" fontId="85" fillId="0" borderId="17" xfId="0" applyNumberFormat="1" applyFont="1" applyBorder="1"/>
    <xf numFmtId="0" fontId="3" fillId="0" borderId="82" xfId="0" applyFont="1" applyBorder="1" applyAlignment="1">
      <alignment vertical="center"/>
    </xf>
    <xf numFmtId="165" fontId="4" fillId="0" borderId="87" xfId="20962" applyNumberFormat="1" applyFont="1" applyBorder="1" applyAlignment="1">
      <alignment vertical="center"/>
    </xf>
    <xf numFmtId="194" fontId="106" fillId="0" borderId="91" xfId="7" applyNumberFormat="1" applyFont="1" applyFill="1" applyBorder="1" applyAlignment="1" applyProtection="1">
      <alignment horizontal="right" vertical="center"/>
      <protection locked="0"/>
    </xf>
    <xf numFmtId="2" fontId="118" fillId="0" borderId="119" xfId="0" applyNumberFormat="1" applyFont="1" applyBorder="1"/>
    <xf numFmtId="1" fontId="118" fillId="0" borderId="119" xfId="0" applyNumberFormat="1" applyFont="1" applyBorder="1"/>
    <xf numFmtId="2" fontId="0" fillId="0" borderId="119" xfId="0" applyNumberFormat="1" applyBorder="1"/>
    <xf numFmtId="3" fontId="117" fillId="0" borderId="119" xfId="0" applyNumberFormat="1" applyFont="1" applyBorder="1"/>
    <xf numFmtId="4" fontId="117" fillId="0" borderId="119" xfId="0" applyNumberFormat="1" applyFont="1" applyBorder="1"/>
    <xf numFmtId="43" fontId="116" fillId="0" borderId="15" xfId="0" applyNumberFormat="1" applyFont="1" applyBorder="1"/>
    <xf numFmtId="43" fontId="113" fillId="0" borderId="119" xfId="0" applyNumberFormat="1" applyFont="1" applyBorder="1"/>
    <xf numFmtId="10" fontId="118" fillId="0" borderId="119" xfId="0" applyNumberFormat="1" applyFont="1" applyBorder="1"/>
    <xf numFmtId="3" fontId="0" fillId="0" borderId="119" xfId="0" applyNumberFormat="1" applyBorder="1"/>
    <xf numFmtId="43" fontId="4" fillId="0" borderId="76" xfId="0" applyNumberFormat="1" applyFont="1" applyBorder="1" applyAlignment="1">
      <alignment vertical="center"/>
    </xf>
    <xf numFmtId="0" fontId="3" fillId="0" borderId="120" xfId="0" applyFont="1" applyBorder="1" applyAlignment="1">
      <alignment wrapText="1"/>
    </xf>
    <xf numFmtId="0" fontId="85" fillId="0" borderId="80" xfId="0" applyFont="1" applyBorder="1"/>
    <xf numFmtId="4" fontId="113" fillId="0" borderId="119" xfId="0" applyNumberFormat="1" applyFont="1" applyBorder="1"/>
    <xf numFmtId="43" fontId="0" fillId="0" borderId="119" xfId="0" applyNumberFormat="1" applyBorder="1"/>
    <xf numFmtId="0" fontId="3" fillId="0" borderId="21" xfId="0" applyFont="1" applyBorder="1" applyAlignment="1">
      <alignment wrapText="1"/>
    </xf>
    <xf numFmtId="9" fontId="85" fillId="0" borderId="129" xfId="0" applyNumberFormat="1" applyFont="1" applyBorder="1"/>
    <xf numFmtId="193" fontId="3" fillId="0" borderId="77" xfId="0" applyNumberFormat="1" applyFont="1" applyBorder="1" applyAlignment="1" applyProtection="1">
      <alignment vertical="center" wrapText="1"/>
      <protection locked="0"/>
    </xf>
    <xf numFmtId="10" fontId="4" fillId="0" borderId="77" xfId="20962" applyNumberFormat="1" applyFont="1" applyFill="1" applyBorder="1" applyAlignment="1" applyProtection="1">
      <alignment horizontal="right" vertical="center" wrapText="1"/>
      <protection locked="0"/>
    </xf>
    <xf numFmtId="10" fontId="4" fillId="0" borderId="19" xfId="20962" applyNumberFormat="1" applyFont="1" applyFill="1" applyBorder="1" applyAlignment="1" applyProtection="1">
      <alignment horizontal="right" vertical="center" wrapText="1"/>
      <protection locked="0"/>
    </xf>
    <xf numFmtId="10" fontId="4" fillId="0" borderId="20" xfId="20962" applyNumberFormat="1" applyFont="1" applyFill="1" applyBorder="1" applyAlignment="1" applyProtection="1">
      <alignment horizontal="right" vertical="center" wrapText="1"/>
      <protection locked="0"/>
    </xf>
    <xf numFmtId="0" fontId="136" fillId="0" borderId="0" xfId="11" applyFont="1"/>
    <xf numFmtId="0" fontId="1" fillId="0" borderId="0" xfId="0" applyFont="1"/>
    <xf numFmtId="0" fontId="138" fillId="0" borderId="0" xfId="11" applyFont="1"/>
    <xf numFmtId="0" fontId="139" fillId="0" borderId="0" xfId="0" applyFont="1"/>
    <xf numFmtId="0" fontId="140" fillId="82" borderId="13" xfId="0" applyFont="1" applyFill="1" applyBorder="1" applyAlignment="1">
      <alignment horizontal="center" vertical="center"/>
    </xf>
    <xf numFmtId="0" fontId="140" fillId="82" borderId="14" xfId="0" applyFont="1" applyFill="1" applyBorder="1" applyAlignment="1">
      <alignment horizontal="center" vertical="center"/>
    </xf>
    <xf numFmtId="0" fontId="141" fillId="0" borderId="0" xfId="0" applyFont="1"/>
    <xf numFmtId="0" fontId="140" fillId="83" borderId="119" xfId="0" applyFont="1" applyFill="1" applyBorder="1" applyAlignment="1">
      <alignment horizontal="left" vertical="center"/>
    </xf>
    <xf numFmtId="195" fontId="140" fillId="83" borderId="77" xfId="7" applyNumberFormat="1" applyFont="1" applyFill="1" applyBorder="1" applyAlignment="1">
      <alignment horizontal="left" vertical="center"/>
    </xf>
    <xf numFmtId="49" fontId="136" fillId="0" borderId="119" xfId="0" applyNumberFormat="1" applyFont="1" applyBorder="1" applyAlignment="1">
      <alignment horizontal="left" vertical="center"/>
    </xf>
    <xf numFmtId="195" fontId="136" fillId="0" borderId="77" xfId="7" quotePrefix="1" applyNumberFormat="1" applyFont="1" applyFill="1" applyBorder="1" applyAlignment="1">
      <alignment horizontal="left" vertical="center"/>
    </xf>
    <xf numFmtId="195" fontId="136" fillId="0" borderId="77" xfId="7" applyNumberFormat="1" applyFont="1" applyFill="1" applyBorder="1" applyAlignment="1">
      <alignment horizontal="left" vertical="center"/>
    </xf>
    <xf numFmtId="0" fontId="136" fillId="0" borderId="119" xfId="0" applyFont="1" applyBorder="1" applyAlignment="1">
      <alignment horizontal="left" vertical="center"/>
    </xf>
    <xf numFmtId="0" fontId="140" fillId="0" borderId="119" xfId="0" applyFont="1" applyBorder="1" applyAlignment="1">
      <alignment horizontal="left" vertical="center"/>
    </xf>
    <xf numFmtId="10" fontId="136" fillId="0" borderId="77" xfId="0" applyNumberFormat="1" applyFont="1" applyBorder="1" applyAlignment="1">
      <alignment horizontal="right" vertical="center" wrapText="1"/>
    </xf>
    <xf numFmtId="0" fontId="138" fillId="84" borderId="19" xfId="0" applyFont="1" applyFill="1" applyBorder="1" applyAlignment="1">
      <alignment horizontal="left" vertical="center"/>
    </xf>
    <xf numFmtId="10" fontId="138" fillId="84" borderId="20" xfId="0" applyNumberFormat="1" applyFont="1" applyFill="1" applyBorder="1" applyAlignment="1">
      <alignment horizontal="right" vertical="center" wrapText="1"/>
    </xf>
    <xf numFmtId="0" fontId="144" fillId="0" borderId="0" xfId="0" applyFont="1" applyAlignment="1">
      <alignment vertical="top" wrapText="1"/>
    </xf>
    <xf numFmtId="0" fontId="146" fillId="0" borderId="0" xfId="0" applyFont="1" applyAlignment="1">
      <alignment vertical="top"/>
    </xf>
    <xf numFmtId="0" fontId="137" fillId="0" borderId="0" xfId="0" applyFont="1"/>
    <xf numFmtId="0" fontId="146" fillId="0" borderId="0" xfId="0" applyFont="1" applyAlignment="1">
      <alignment vertical="top" wrapText="1"/>
    </xf>
    <xf numFmtId="0" fontId="1" fillId="0" borderId="1" xfId="0" applyFont="1" applyBorder="1"/>
    <xf numFmtId="0" fontId="137" fillId="82" borderId="119" xfId="0" applyFont="1" applyFill="1" applyBorder="1" applyAlignment="1">
      <alignment horizontal="center" vertical="center" wrapText="1"/>
    </xf>
    <xf numFmtId="0" fontId="147" fillId="84" borderId="119" xfId="0" applyFont="1" applyFill="1" applyBorder="1" applyAlignment="1">
      <alignment vertical="center" wrapText="1"/>
    </xf>
    <xf numFmtId="195" fontId="147" fillId="84" borderId="119" xfId="7" applyNumberFormat="1" applyFont="1" applyFill="1" applyBorder="1" applyAlignment="1">
      <alignment vertical="center"/>
    </xf>
    <xf numFmtId="195" fontId="147" fillId="84" borderId="77" xfId="7" applyNumberFormat="1" applyFont="1" applyFill="1" applyBorder="1" applyAlignment="1">
      <alignment vertical="center"/>
    </xf>
    <xf numFmtId="0" fontId="136" fillId="83" borderId="119" xfId="0" applyFont="1" applyFill="1" applyBorder="1" applyAlignment="1">
      <alignment horizontal="left" vertical="center" wrapText="1" indent="3"/>
    </xf>
    <xf numFmtId="195" fontId="147" fillId="83" borderId="119" xfId="7" applyNumberFormat="1" applyFont="1" applyFill="1" applyBorder="1" applyAlignment="1">
      <alignment vertical="center"/>
    </xf>
    <xf numFmtId="0" fontId="148" fillId="83" borderId="119" xfId="0" applyFont="1" applyFill="1" applyBorder="1" applyAlignment="1">
      <alignment horizontal="left" vertical="center" wrapText="1" indent="5"/>
    </xf>
    <xf numFmtId="0" fontId="147" fillId="82" borderId="119" xfId="0" applyFont="1" applyFill="1" applyBorder="1" applyAlignment="1">
      <alignment horizontal="left" vertical="center" wrapText="1" indent="1"/>
    </xf>
    <xf numFmtId="195" fontId="147" fillId="82" borderId="119" xfId="7" applyNumberFormat="1" applyFont="1" applyFill="1" applyBorder="1" applyAlignment="1">
      <alignment vertical="center"/>
    </xf>
    <xf numFmtId="195" fontId="137" fillId="83" borderId="119" xfId="7" applyNumberFormat="1" applyFont="1" applyFill="1" applyBorder="1" applyAlignment="1">
      <alignment vertical="center"/>
    </xf>
    <xf numFmtId="195" fontId="137" fillId="84" borderId="77" xfId="7" applyNumberFormat="1" applyFont="1" applyFill="1" applyBorder="1" applyAlignment="1">
      <alignment vertical="center"/>
    </xf>
    <xf numFmtId="195" fontId="137" fillId="83" borderId="19" xfId="7" applyNumberFormat="1" applyFont="1" applyFill="1" applyBorder="1" applyAlignment="1">
      <alignment vertical="center"/>
    </xf>
    <xf numFmtId="195" fontId="137" fillId="84" borderId="20" xfId="7" applyNumberFormat="1" applyFont="1" applyFill="1" applyBorder="1" applyAlignment="1">
      <alignment vertical="center"/>
    </xf>
    <xf numFmtId="0" fontId="85" fillId="0" borderId="3" xfId="0" applyFont="1" applyBorder="1" applyAlignment="1">
      <alignment horizontal="right"/>
    </xf>
    <xf numFmtId="0" fontId="94" fillId="0" borderId="62" xfId="0" applyFont="1" applyBorder="1" applyAlignment="1">
      <alignment horizontal="left" wrapText="1"/>
    </xf>
    <xf numFmtId="0" fontId="94" fillId="0" borderId="61" xfId="0" applyFont="1" applyBorder="1" applyAlignment="1">
      <alignment horizontal="left" wrapText="1"/>
    </xf>
    <xf numFmtId="0" fontId="94" fillId="0" borderId="127" xfId="0" applyFont="1" applyBorder="1" applyAlignment="1">
      <alignment horizontal="center" vertical="center"/>
    </xf>
    <xf numFmtId="0" fontId="94" fillId="0" borderId="27" xfId="0" applyFont="1" applyBorder="1" applyAlignment="1">
      <alignment horizontal="center" vertical="center"/>
    </xf>
    <xf numFmtId="0" fontId="94" fillId="0" borderId="128" xfId="0" applyFont="1" applyBorder="1" applyAlignment="1">
      <alignment horizontal="center" vertical="center"/>
    </xf>
    <xf numFmtId="0" fontId="0" fillId="0" borderId="120" xfId="0" applyBorder="1" applyAlignment="1">
      <alignment horizontal="center"/>
    </xf>
    <xf numFmtId="0" fontId="0" fillId="0" borderId="121" xfId="0" applyBorder="1" applyAlignment="1">
      <alignment horizontal="center"/>
    </xf>
    <xf numFmtId="0" fontId="0" fillId="0" borderId="122" xfId="0" applyBorder="1" applyAlignment="1">
      <alignment horizontal="center"/>
    </xf>
    <xf numFmtId="0" fontId="0" fillId="0" borderId="106" xfId="0" applyBorder="1" applyAlignment="1">
      <alignment horizontal="center" vertical="center"/>
    </xf>
    <xf numFmtId="0" fontId="122" fillId="0" borderId="107" xfId="0" applyFont="1" applyBorder="1" applyAlignment="1">
      <alignment horizontal="center" vertical="center"/>
    </xf>
    <xf numFmtId="0" fontId="122" fillId="0" borderId="7" xfId="0" applyFont="1" applyBorder="1" applyAlignment="1">
      <alignment horizontal="center" vertical="center"/>
    </xf>
    <xf numFmtId="0" fontId="123" fillId="0" borderId="13" xfId="0" applyFont="1" applyBorder="1" applyAlignment="1">
      <alignment horizontal="center" vertical="center"/>
    </xf>
    <xf numFmtId="0" fontId="123" fillId="0" borderId="14" xfId="0" applyFont="1" applyBorder="1" applyAlignment="1">
      <alignment horizontal="center" vertical="center"/>
    </xf>
    <xf numFmtId="0" fontId="0" fillId="0" borderId="108" xfId="0" applyBorder="1" applyAlignment="1">
      <alignment horizontal="center"/>
    </xf>
    <xf numFmtId="0" fontId="0" fillId="0" borderId="109" xfId="0" applyBorder="1" applyAlignment="1">
      <alignment horizontal="center"/>
    </xf>
    <xf numFmtId="0" fontId="0" fillId="0" borderId="110" xfId="0" applyBorder="1" applyAlignment="1">
      <alignment horizontal="center"/>
    </xf>
    <xf numFmtId="0" fontId="0" fillId="0" borderId="64" xfId="0" applyBorder="1" applyAlignment="1">
      <alignment horizontal="center" vertical="center"/>
    </xf>
    <xf numFmtId="0" fontId="0" fillId="0" borderId="71" xfId="0" applyBorder="1" applyAlignment="1">
      <alignment horizontal="center" vertical="center"/>
    </xf>
    <xf numFmtId="0" fontId="122" fillId="0" borderId="123" xfId="0" applyFont="1" applyBorder="1" applyAlignment="1">
      <alignment horizontal="center" vertical="center" wrapText="1"/>
    </xf>
    <xf numFmtId="0" fontId="122" fillId="0" borderId="7" xfId="0" applyFont="1" applyBorder="1" applyAlignment="1">
      <alignment horizontal="center" vertical="center" wrapText="1"/>
    </xf>
    <xf numFmtId="0" fontId="0" fillId="0" borderId="119" xfId="0" applyBorder="1" applyAlignment="1">
      <alignment horizontal="center" vertical="center"/>
    </xf>
    <xf numFmtId="0" fontId="0" fillId="0" borderId="119" xfId="0" applyBorder="1" applyAlignment="1">
      <alignment horizontal="center" vertical="center" wrapText="1"/>
    </xf>
    <xf numFmtId="0" fontId="46" fillId="0" borderId="3" xfId="0" applyFont="1" applyBorder="1" applyAlignment="1">
      <alignment horizontal="center" vertical="center" wrapText="1"/>
    </xf>
    <xf numFmtId="0" fontId="46" fillId="0" borderId="16" xfId="0" applyFont="1" applyBorder="1" applyAlignment="1">
      <alignment horizontal="center" vertical="center" wrapText="1"/>
    </xf>
    <xf numFmtId="0" fontId="87" fillId="0" borderId="76" xfId="0" applyFont="1" applyBorder="1" applyAlignment="1">
      <alignment horizontal="center" vertical="center" wrapText="1"/>
    </xf>
    <xf numFmtId="0" fontId="85" fillId="0" borderId="76" xfId="0" applyFont="1" applyBorder="1" applyAlignment="1">
      <alignment horizontal="center" vertical="center" wrapText="1"/>
    </xf>
    <xf numFmtId="0" fontId="46" fillId="0" borderId="76" xfId="11" applyFont="1" applyBorder="1" applyAlignment="1">
      <alignment horizontal="center" vertical="center" wrapText="1"/>
    </xf>
    <xf numFmtId="0" fontId="46" fillId="0" borderId="77" xfId="11" applyFont="1" applyBorder="1" applyAlignment="1">
      <alignment horizontal="center" vertical="center" wrapText="1"/>
    </xf>
    <xf numFmtId="0" fontId="46" fillId="0" borderId="66" xfId="11" applyFont="1" applyBorder="1" applyAlignment="1">
      <alignment horizontal="center" vertical="center" wrapText="1"/>
    </xf>
    <xf numFmtId="0" fontId="46" fillId="0" borderId="0" xfId="11" applyFont="1" applyAlignment="1">
      <alignment horizontal="center" vertical="center" wrapText="1"/>
    </xf>
    <xf numFmtId="0" fontId="137" fillId="82" borderId="7" xfId="0" applyFont="1" applyFill="1" applyBorder="1" applyAlignment="1">
      <alignment horizontal="center" vertical="center" wrapText="1"/>
    </xf>
    <xf numFmtId="0" fontId="137" fillId="82" borderId="119" xfId="0" applyFont="1" applyFill="1" applyBorder="1" applyAlignment="1">
      <alignment horizontal="center" vertical="center" wrapText="1"/>
    </xf>
    <xf numFmtId="0" fontId="137" fillId="82" borderId="7" xfId="11" applyFont="1" applyFill="1" applyBorder="1" applyAlignment="1">
      <alignment horizontal="center" vertical="top"/>
    </xf>
    <xf numFmtId="0" fontId="147" fillId="84" borderId="60" xfId="0" applyFont="1" applyFill="1" applyBorder="1" applyAlignment="1">
      <alignment horizontal="center" vertical="center" wrapText="1"/>
    </xf>
    <xf numFmtId="0" fontId="147" fillId="84" borderId="77" xfId="0" applyFont="1" applyFill="1" applyBorder="1" applyAlignment="1">
      <alignment horizontal="center" vertical="center" wrapText="1"/>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99" fillId="3" borderId="67" xfId="13" applyFont="1" applyFill="1" applyBorder="1" applyAlignment="1" applyProtection="1">
      <alignment horizontal="center" vertical="center" wrapText="1"/>
      <protection locked="0"/>
    </xf>
    <xf numFmtId="0" fontId="99" fillId="3" borderId="60" xfId="13"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46" fillId="3" borderId="65" xfId="1" applyNumberFormat="1" applyFont="1" applyFill="1" applyBorder="1" applyAlignment="1" applyProtection="1">
      <alignment horizontal="center"/>
      <protection locked="0"/>
    </xf>
    <xf numFmtId="164" fontId="46" fillId="3" borderId="24" xfId="1" applyNumberFormat="1" applyFont="1" applyFill="1" applyBorder="1" applyAlignment="1" applyProtection="1">
      <alignment horizontal="center"/>
      <protection locked="0"/>
    </xf>
    <xf numFmtId="164" fontId="46" fillId="3" borderId="25" xfId="1" applyNumberFormat="1" applyFont="1" applyFill="1" applyBorder="1" applyAlignment="1" applyProtection="1">
      <alignment horizontal="center"/>
      <protection locked="0"/>
    </xf>
    <xf numFmtId="164" fontId="46" fillId="0" borderId="12" xfId="1" applyNumberFormat="1" applyFont="1" applyFill="1" applyBorder="1" applyAlignment="1" applyProtection="1">
      <alignment horizontal="center"/>
      <protection locked="0"/>
    </xf>
    <xf numFmtId="164" fontId="46" fillId="0" borderId="13" xfId="1" applyNumberFormat="1" applyFont="1" applyFill="1" applyBorder="1" applyAlignment="1" applyProtection="1">
      <alignment horizontal="center"/>
      <protection locked="0"/>
    </xf>
    <xf numFmtId="164" fontId="46" fillId="0" borderId="14" xfId="1" applyNumberFormat="1" applyFont="1" applyFill="1" applyBorder="1" applyAlignment="1" applyProtection="1">
      <alignment horizontal="center"/>
      <protection locked="0"/>
    </xf>
    <xf numFmtId="0" fontId="87" fillId="0" borderId="47" xfId="0" applyFont="1" applyBorder="1" applyAlignment="1">
      <alignment horizontal="center" vertical="center" wrapText="1"/>
    </xf>
    <xf numFmtId="0" fontId="87" fillId="0" borderId="48" xfId="0" applyFont="1" applyBorder="1" applyAlignment="1">
      <alignment horizontal="center" vertical="center" wrapText="1"/>
    </xf>
    <xf numFmtId="164" fontId="46" fillId="0" borderId="68" xfId="1" applyNumberFormat="1" applyFont="1" applyFill="1" applyBorder="1" applyAlignment="1" applyProtection="1">
      <alignment horizontal="center" vertical="center" wrapText="1"/>
      <protection locked="0"/>
    </xf>
    <xf numFmtId="164" fontId="46" fillId="0" borderId="69"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0" xfId="0" applyFont="1" applyBorder="1" applyAlignment="1">
      <alignment horizontal="center" vertical="center" wrapText="1"/>
    </xf>
    <xf numFmtId="0" fontId="87" fillId="0" borderId="70" xfId="0" applyFont="1" applyBorder="1" applyAlignment="1">
      <alignment horizontal="center"/>
    </xf>
    <xf numFmtId="0" fontId="87" fillId="0" borderId="71" xfId="0" applyFont="1" applyBorder="1" applyAlignment="1">
      <alignment horizontal="center"/>
    </xf>
    <xf numFmtId="0" fontId="4" fillId="0" borderId="8" xfId="0" applyFont="1" applyBorder="1" applyAlignment="1">
      <alignment horizontal="center" wrapText="1"/>
    </xf>
    <xf numFmtId="0" fontId="4" fillId="0" borderId="10" xfId="0" applyFont="1" applyBorder="1" applyAlignment="1">
      <alignment horizontal="center" wrapText="1"/>
    </xf>
    <xf numFmtId="0" fontId="100" fillId="0" borderId="50" xfId="0" applyFont="1" applyBorder="1" applyAlignment="1">
      <alignment horizontal="left" vertical="center"/>
    </xf>
    <xf numFmtId="0" fontId="100" fillId="0" borderId="51" xfId="0" applyFont="1" applyBorder="1" applyAlignment="1">
      <alignment horizontal="left" vertical="center"/>
    </xf>
    <xf numFmtId="0" fontId="4" fillId="0" borderId="5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3" xfId="0" applyFont="1" applyBorder="1" applyAlignment="1">
      <alignment horizontal="center"/>
    </xf>
    <xf numFmtId="0" fontId="4" fillId="0" borderId="14" xfId="0" applyFont="1" applyBorder="1" applyAlignment="1">
      <alignment horizontal="center" vertical="center" wrapText="1"/>
    </xf>
    <xf numFmtId="0" fontId="4" fillId="0" borderId="77" xfId="0" applyFont="1" applyBorder="1" applyAlignment="1">
      <alignment horizontal="center" vertical="center" wrapText="1"/>
    </xf>
    <xf numFmtId="0" fontId="116" fillId="0" borderId="96" xfId="0" applyFont="1" applyBorder="1" applyAlignment="1">
      <alignment horizontal="left" vertical="center" wrapText="1"/>
    </xf>
    <xf numFmtId="0" fontId="116" fillId="0" borderId="97" xfId="0" applyFont="1" applyBorder="1" applyAlignment="1">
      <alignment horizontal="left" vertical="center" wrapText="1"/>
    </xf>
    <xf numFmtId="0" fontId="116" fillId="0" borderId="101" xfId="0" applyFont="1" applyBorder="1" applyAlignment="1">
      <alignment horizontal="left" vertical="center" wrapText="1"/>
    </xf>
    <xf numFmtId="0" fontId="116" fillId="0" borderId="102" xfId="0" applyFont="1" applyBorder="1" applyAlignment="1">
      <alignment horizontal="left" vertical="center" wrapText="1"/>
    </xf>
    <xf numFmtId="0" fontId="116" fillId="0" borderId="104" xfId="0" applyFont="1" applyBorder="1" applyAlignment="1">
      <alignment horizontal="left" vertical="center" wrapText="1"/>
    </xf>
    <xf numFmtId="0" fontId="116" fillId="0" borderId="105" xfId="0" applyFont="1" applyBorder="1" applyAlignment="1">
      <alignment horizontal="left" vertical="center" wrapText="1"/>
    </xf>
    <xf numFmtId="0" fontId="117" fillId="0" borderId="98" xfId="0" applyFont="1" applyBorder="1" applyAlignment="1">
      <alignment horizontal="center" vertical="center" wrapText="1"/>
    </xf>
    <xf numFmtId="0" fontId="117" fillId="0" borderId="99" xfId="0" applyFont="1" applyBorder="1" applyAlignment="1">
      <alignment horizontal="center" vertical="center" wrapText="1"/>
    </xf>
    <xf numFmtId="0" fontId="117" fillId="0" borderId="100" xfId="0" applyFont="1" applyBorder="1" applyAlignment="1">
      <alignment horizontal="center" vertical="center" wrapText="1"/>
    </xf>
    <xf numFmtId="0" fontId="117" fillId="0" borderId="81" xfId="0" applyFont="1" applyBorder="1" applyAlignment="1">
      <alignment horizontal="center" vertical="center" wrapText="1"/>
    </xf>
    <xf numFmtId="0" fontId="117" fillId="0" borderId="103" xfId="0" applyFont="1" applyBorder="1" applyAlignment="1">
      <alignment horizontal="center" vertical="center" wrapText="1"/>
    </xf>
    <xf numFmtId="0" fontId="117" fillId="0" borderId="71" xfId="0" applyFont="1" applyBorder="1" applyAlignment="1">
      <alignment horizontal="center" vertical="center" wrapText="1"/>
    </xf>
    <xf numFmtId="0" fontId="113" fillId="0" borderId="123"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19" xfId="0" applyFont="1" applyBorder="1" applyAlignment="1">
      <alignment horizontal="center" vertical="center" wrapText="1"/>
    </xf>
    <xf numFmtId="0" fontId="121" fillId="0" borderId="119" xfId="0" applyFont="1" applyBorder="1" applyAlignment="1">
      <alignment horizontal="center" vertical="center"/>
    </xf>
    <xf numFmtId="0" fontId="121" fillId="0" borderId="98" xfId="0" applyFont="1" applyBorder="1" applyAlignment="1">
      <alignment horizontal="center" vertical="center"/>
    </xf>
    <xf numFmtId="0" fontId="121" fillId="0" borderId="100" xfId="0" applyFont="1" applyBorder="1" applyAlignment="1">
      <alignment horizontal="center" vertical="center"/>
    </xf>
    <xf numFmtId="0" fontId="121" fillId="0" borderId="81" xfId="0" applyFont="1" applyBorder="1" applyAlignment="1">
      <alignment horizontal="center" vertical="center"/>
    </xf>
    <xf numFmtId="0" fontId="121" fillId="0" borderId="71" xfId="0" applyFont="1" applyBorder="1" applyAlignment="1">
      <alignment horizontal="center" vertical="center"/>
    </xf>
    <xf numFmtId="0" fontId="117" fillId="0" borderId="119" xfId="0" applyFont="1" applyBorder="1" applyAlignment="1">
      <alignment horizontal="center" vertical="center" wrapText="1"/>
    </xf>
    <xf numFmtId="0" fontId="113" fillId="0" borderId="122" xfId="0" applyFont="1" applyBorder="1" applyAlignment="1">
      <alignment horizontal="center" vertical="center" wrapText="1"/>
    </xf>
    <xf numFmtId="0" fontId="116" fillId="0" borderId="98" xfId="0" applyFont="1" applyBorder="1" applyAlignment="1">
      <alignment horizontal="center" vertical="center" wrapText="1"/>
    </xf>
    <xf numFmtId="0" fontId="116" fillId="0" borderId="100" xfId="0" applyFont="1" applyBorder="1" applyAlignment="1">
      <alignment horizontal="center" vertical="center" wrapText="1"/>
    </xf>
    <xf numFmtId="0" fontId="116" fillId="0" borderId="66" xfId="0" applyFont="1" applyBorder="1" applyAlignment="1">
      <alignment horizontal="center" vertical="center" wrapText="1"/>
    </xf>
    <xf numFmtId="0" fontId="116" fillId="0" borderId="64" xfId="0" applyFont="1" applyBorder="1" applyAlignment="1">
      <alignment horizontal="center" vertical="center" wrapText="1"/>
    </xf>
    <xf numFmtId="0" fontId="116" fillId="0" borderId="81" xfId="0" applyFont="1" applyBorder="1" applyAlignment="1">
      <alignment horizontal="center" vertical="center" wrapText="1"/>
    </xf>
    <xf numFmtId="0" fontId="116" fillId="0" borderId="71" xfId="0" applyFont="1" applyBorder="1" applyAlignment="1">
      <alignment horizontal="center" vertical="center" wrapText="1"/>
    </xf>
    <xf numFmtId="0" fontId="113" fillId="0" borderId="120" xfId="0" applyFont="1" applyBorder="1" applyAlignment="1">
      <alignment horizontal="center" vertical="center" wrapText="1"/>
    </xf>
    <xf numFmtId="0" fontId="113" fillId="0" borderId="121" xfId="0" applyFont="1" applyBorder="1" applyAlignment="1">
      <alignment horizontal="center" vertical="center" wrapText="1"/>
    </xf>
    <xf numFmtId="0" fontId="116" fillId="0" borderId="72" xfId="0" applyFont="1" applyBorder="1" applyAlignment="1">
      <alignment horizontal="center" vertical="center" wrapText="1"/>
    </xf>
    <xf numFmtId="0" fontId="116" fillId="0" borderId="7" xfId="0" applyFont="1" applyBorder="1" applyAlignment="1">
      <alignment horizontal="center" vertical="center" wrapText="1"/>
    </xf>
    <xf numFmtId="0" fontId="113" fillId="0" borderId="72" xfId="0" applyFont="1" applyBorder="1" applyAlignment="1">
      <alignment horizontal="center" vertical="center" wrapText="1"/>
    </xf>
    <xf numFmtId="0" fontId="113" fillId="0" borderId="71" xfId="0" applyFont="1" applyBorder="1" applyAlignment="1">
      <alignment horizontal="center" vertical="center" wrapText="1"/>
    </xf>
    <xf numFmtId="0" fontId="116" fillId="0" borderId="50" xfId="0" applyFont="1" applyBorder="1" applyAlignment="1">
      <alignment horizontal="left" vertical="top" wrapText="1"/>
    </xf>
    <xf numFmtId="0" fontId="116" fillId="0" borderId="73" xfId="0" applyFont="1" applyBorder="1" applyAlignment="1">
      <alignment horizontal="left" vertical="top" wrapText="1"/>
    </xf>
    <xf numFmtId="0" fontId="116" fillId="0" borderId="59" xfId="0" applyFont="1" applyBorder="1" applyAlignment="1">
      <alignment horizontal="left" vertical="top" wrapText="1"/>
    </xf>
    <xf numFmtId="0" fontId="116" fillId="0" borderId="88" xfId="0" applyFont="1" applyBorder="1" applyAlignment="1">
      <alignment horizontal="left" vertical="top" wrapText="1"/>
    </xf>
    <xf numFmtId="0" fontId="116" fillId="0" borderId="95" xfId="0" applyFont="1" applyBorder="1" applyAlignment="1">
      <alignment horizontal="left" vertical="top" wrapText="1"/>
    </xf>
    <xf numFmtId="0" fontId="116" fillId="0" borderId="126" xfId="0" applyFont="1" applyBorder="1" applyAlignment="1">
      <alignment horizontal="left" vertical="top" wrapText="1"/>
    </xf>
    <xf numFmtId="0" fontId="116" fillId="0" borderId="82" xfId="0" applyFont="1" applyBorder="1" applyAlignment="1">
      <alignment horizontal="center" vertical="center" wrapText="1"/>
    </xf>
    <xf numFmtId="0" fontId="116" fillId="0" borderId="63" xfId="0" applyFont="1" applyBorder="1" applyAlignment="1">
      <alignment horizontal="center" vertical="center" wrapText="1"/>
    </xf>
    <xf numFmtId="0" fontId="113" fillId="0" borderId="60" xfId="0" applyFont="1" applyBorder="1" applyAlignment="1">
      <alignment horizontal="center" vertical="center" wrapText="1"/>
    </xf>
    <xf numFmtId="0" fontId="113" fillId="0" borderId="65" xfId="0" applyFont="1" applyBorder="1" applyAlignment="1">
      <alignment horizontal="center" vertical="center" wrapText="1"/>
    </xf>
    <xf numFmtId="0" fontId="113" fillId="0" borderId="24" xfId="0" applyFont="1" applyBorder="1" applyAlignment="1">
      <alignment horizontal="center" vertical="center" wrapText="1"/>
    </xf>
    <xf numFmtId="0" fontId="113" fillId="0" borderId="25" xfId="0" applyFont="1" applyBorder="1" applyAlignment="1">
      <alignment horizontal="center" vertical="center" wrapText="1"/>
    </xf>
    <xf numFmtId="0" fontId="113" fillId="0" borderId="98" xfId="0" applyFont="1" applyBorder="1" applyAlignment="1">
      <alignment horizontal="center" vertical="top" wrapText="1"/>
    </xf>
    <xf numFmtId="0" fontId="113" fillId="0" borderId="99" xfId="0" applyFont="1" applyBorder="1" applyAlignment="1">
      <alignment horizontal="center" vertical="top" wrapText="1"/>
    </xf>
    <xf numFmtId="0" fontId="113" fillId="0" borderId="121" xfId="0" applyFont="1" applyBorder="1" applyAlignment="1">
      <alignment horizontal="center" vertical="top" wrapText="1"/>
    </xf>
    <xf numFmtId="0" fontId="113" fillId="0" borderId="122" xfId="0" applyFont="1" applyBorder="1" applyAlignment="1">
      <alignment horizontal="center" vertical="top" wrapText="1"/>
    </xf>
    <xf numFmtId="0" fontId="133" fillId="0" borderId="111" xfId="0" applyFont="1" applyBorder="1" applyAlignment="1">
      <alignment horizontal="left" vertical="top" wrapText="1"/>
    </xf>
    <xf numFmtId="0" fontId="133" fillId="0" borderId="112" xfId="0" applyFont="1" applyBorder="1" applyAlignment="1">
      <alignment horizontal="left" vertical="top" wrapText="1"/>
    </xf>
    <xf numFmtId="0" fontId="119" fillId="0" borderId="98" xfId="0" applyFont="1" applyBorder="1" applyAlignment="1">
      <alignment horizontal="center" vertical="center"/>
    </xf>
    <xf numFmtId="0" fontId="119" fillId="0" borderId="100" xfId="0" applyFont="1" applyBorder="1" applyAlignment="1">
      <alignment horizontal="center" vertical="center"/>
    </xf>
    <xf numFmtId="0" fontId="119" fillId="0" borderId="81" xfId="0" applyFont="1" applyBorder="1" applyAlignment="1">
      <alignment horizontal="center" vertical="center"/>
    </xf>
    <xf numFmtId="0" fontId="119" fillId="0" borderId="71" xfId="0" applyFont="1" applyBorder="1" applyAlignment="1">
      <alignment horizontal="center" vertical="center"/>
    </xf>
    <xf numFmtId="0" fontId="118" fillId="0" borderId="119" xfId="0" applyFont="1" applyBorder="1" applyAlignment="1">
      <alignment horizontal="center" vertical="center" wrapText="1"/>
    </xf>
    <xf numFmtId="0" fontId="118" fillId="0" borderId="123" xfId="0" applyFont="1" applyBorder="1" applyAlignment="1">
      <alignment horizontal="center" vertical="center" wrapText="1"/>
    </xf>
  </cellXfs>
  <cellStyles count="20967">
    <cellStyle name="_RC VALUTEBIS WRILSI " xfId="18" xr:uid="{00000000-0005-0000-0000-000000000000}"/>
    <cellStyle name="=C:\WINNT35\SYSTEM32\COMMAND.COM" xfId="20964"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5"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3" xr:uid="{00000000-0005-0000-0000-0000AD270000}"/>
    <cellStyle name="Normal 122" xfId="20960" xr:uid="{00000000-0005-0000-0000-0000AE270000}"/>
    <cellStyle name="Normal 123" xfId="20966"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pital &amp; RWA N 2 2" xfId="20961" xr:uid="{00000000-0005-0000-0000-00009F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2"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7"/>
  <sheetViews>
    <sheetView zoomScale="80" zoomScaleNormal="80" workbookViewId="0"/>
  </sheetViews>
  <sheetFormatPr defaultColWidth="9.109375" defaultRowHeight="13.8"/>
  <cols>
    <col min="1" max="1" width="10.33203125" style="4" customWidth="1"/>
    <col min="2" max="2" width="138.44140625" style="5" bestFit="1" customWidth="1"/>
    <col min="3" max="3" width="39.44140625" style="5" customWidth="1"/>
    <col min="4" max="6" width="9.109375" style="5"/>
    <col min="7" max="7" width="25" style="5" customWidth="1"/>
    <col min="8" max="16384" width="9.109375" style="5"/>
  </cols>
  <sheetData>
    <row r="1" spans="1:3">
      <c r="A1" s="103"/>
      <c r="B1" s="139" t="s">
        <v>222</v>
      </c>
      <c r="C1" s="103"/>
    </row>
    <row r="2" spans="1:3">
      <c r="A2" s="140">
        <v>1</v>
      </c>
      <c r="B2" s="250" t="s">
        <v>223</v>
      </c>
      <c r="C2" s="39" t="s">
        <v>712</v>
      </c>
    </row>
    <row r="3" spans="1:3">
      <c r="A3" s="140">
        <v>2</v>
      </c>
      <c r="B3" s="251" t="s">
        <v>219</v>
      </c>
      <c r="C3" s="39" t="s">
        <v>716</v>
      </c>
    </row>
    <row r="4" spans="1:3">
      <c r="A4" s="140">
        <v>3</v>
      </c>
      <c r="B4" s="252" t="s">
        <v>224</v>
      </c>
      <c r="C4" s="39" t="s">
        <v>717</v>
      </c>
    </row>
    <row r="5" spans="1:3">
      <c r="A5" s="141">
        <v>4</v>
      </c>
      <c r="B5" s="253" t="s">
        <v>220</v>
      </c>
      <c r="C5" s="39" t="s">
        <v>718</v>
      </c>
    </row>
    <row r="6" spans="1:3" s="142" customFormat="1" ht="45.75" customHeight="1">
      <c r="A6" s="585" t="s">
        <v>296</v>
      </c>
      <c r="B6" s="586"/>
      <c r="C6" s="586"/>
    </row>
    <row r="7" spans="1:3">
      <c r="A7" s="143" t="s">
        <v>29</v>
      </c>
      <c r="B7" s="139" t="s">
        <v>221</v>
      </c>
    </row>
    <row r="8" spans="1:3">
      <c r="A8" s="103">
        <v>1</v>
      </c>
      <c r="B8" s="173" t="s">
        <v>20</v>
      </c>
    </row>
    <row r="9" spans="1:3">
      <c r="A9" s="103">
        <v>2</v>
      </c>
      <c r="B9" s="174" t="s">
        <v>21</v>
      </c>
    </row>
    <row r="10" spans="1:3">
      <c r="A10" s="103">
        <v>3</v>
      </c>
      <c r="B10" s="174" t="s">
        <v>22</v>
      </c>
    </row>
    <row r="11" spans="1:3">
      <c r="A11" s="103">
        <v>4</v>
      </c>
      <c r="B11" s="174" t="s">
        <v>23</v>
      </c>
    </row>
    <row r="12" spans="1:3">
      <c r="A12" s="103">
        <v>5</v>
      </c>
      <c r="B12" s="174" t="s">
        <v>24</v>
      </c>
    </row>
    <row r="13" spans="1:3">
      <c r="A13" s="103">
        <v>6</v>
      </c>
      <c r="B13" s="175" t="s">
        <v>231</v>
      </c>
    </row>
    <row r="14" spans="1:3">
      <c r="A14" s="103">
        <v>7</v>
      </c>
      <c r="B14" s="174" t="s">
        <v>225</v>
      </c>
    </row>
    <row r="15" spans="1:3">
      <c r="A15" s="103">
        <v>8</v>
      </c>
      <c r="B15" s="174" t="s">
        <v>226</v>
      </c>
    </row>
    <row r="16" spans="1:3">
      <c r="A16" s="103">
        <v>9</v>
      </c>
      <c r="B16" s="174" t="s">
        <v>25</v>
      </c>
    </row>
    <row r="17" spans="1:2">
      <c r="A17" s="249" t="s">
        <v>295</v>
      </c>
      <c r="B17" s="248" t="s">
        <v>282</v>
      </c>
    </row>
    <row r="18" spans="1:2">
      <c r="A18" s="584" t="s">
        <v>752</v>
      </c>
      <c r="B18" s="174" t="s">
        <v>753</v>
      </c>
    </row>
    <row r="19" spans="1:2">
      <c r="A19" s="584" t="s">
        <v>754</v>
      </c>
      <c r="B19" s="174" t="s">
        <v>755</v>
      </c>
    </row>
    <row r="20" spans="1:2">
      <c r="A20" s="103">
        <v>10</v>
      </c>
      <c r="B20" s="174" t="s">
        <v>26</v>
      </c>
    </row>
    <row r="21" spans="1:2">
      <c r="A21" s="103">
        <v>11</v>
      </c>
      <c r="B21" s="175" t="s">
        <v>227</v>
      </c>
    </row>
    <row r="22" spans="1:2">
      <c r="A22" s="103">
        <v>12</v>
      </c>
      <c r="B22" s="175" t="s">
        <v>27</v>
      </c>
    </row>
    <row r="23" spans="1:2">
      <c r="A23" s="298">
        <v>13</v>
      </c>
      <c r="B23" s="299" t="s">
        <v>228</v>
      </c>
    </row>
    <row r="24" spans="1:2">
      <c r="A24" s="298">
        <v>14</v>
      </c>
      <c r="B24" s="300" t="s">
        <v>253</v>
      </c>
    </row>
    <row r="25" spans="1:2">
      <c r="A25" s="298">
        <v>15</v>
      </c>
      <c r="B25" s="301" t="s">
        <v>28</v>
      </c>
    </row>
    <row r="26" spans="1:2">
      <c r="A26" s="298">
        <v>15.1</v>
      </c>
      <c r="B26" s="302" t="s">
        <v>309</v>
      </c>
    </row>
    <row r="27" spans="1:2">
      <c r="A27" s="298">
        <v>16</v>
      </c>
      <c r="B27" s="302" t="s">
        <v>373</v>
      </c>
    </row>
    <row r="28" spans="1:2">
      <c r="A28" s="298">
        <v>17</v>
      </c>
      <c r="B28" s="302" t="s">
        <v>414</v>
      </c>
    </row>
    <row r="29" spans="1:2">
      <c r="A29" s="298">
        <v>18</v>
      </c>
      <c r="B29" s="302" t="s">
        <v>702</v>
      </c>
    </row>
    <row r="30" spans="1:2">
      <c r="A30" s="298">
        <v>19</v>
      </c>
      <c r="B30" s="302" t="s">
        <v>703</v>
      </c>
    </row>
    <row r="31" spans="1:2">
      <c r="A31" s="298">
        <v>20</v>
      </c>
      <c r="B31" s="352" t="s">
        <v>704</v>
      </c>
    </row>
    <row r="32" spans="1:2">
      <c r="A32" s="298">
        <v>21</v>
      </c>
      <c r="B32" s="302" t="s">
        <v>530</v>
      </c>
    </row>
    <row r="33" spans="1:2">
      <c r="A33" s="298">
        <v>22</v>
      </c>
      <c r="B33" s="302" t="s">
        <v>705</v>
      </c>
    </row>
    <row r="34" spans="1:2">
      <c r="A34" s="298">
        <v>23</v>
      </c>
      <c r="B34" s="302" t="s">
        <v>706</v>
      </c>
    </row>
    <row r="35" spans="1:2">
      <c r="A35" s="298">
        <v>24</v>
      </c>
      <c r="B35" s="302" t="s">
        <v>707</v>
      </c>
    </row>
    <row r="36" spans="1:2">
      <c r="A36" s="298">
        <v>25</v>
      </c>
      <c r="B36" s="302" t="s">
        <v>415</v>
      </c>
    </row>
    <row r="37" spans="1:2">
      <c r="A37" s="298">
        <v>26</v>
      </c>
      <c r="B37" s="302" t="s">
        <v>552</v>
      </c>
    </row>
  </sheetData>
  <mergeCells count="1">
    <mergeCell ref="A6:C6"/>
  </mergeCells>
  <hyperlinks>
    <hyperlink ref="B9" location="'2. SOFP'!A1" display="Balance Sheet" xr:uid="{00000000-0004-0000-0000-000000000000}"/>
    <hyperlink ref="B12" location="'5. RWA'!A1" display="Risk-Weighted Assets (RWA)" xr:uid="{00000000-0004-0000-0000-000001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A1" display="Linkages between financial statement assets and  balance sheet items subject to credit risk weighting"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 Capital'!A1" display="Regulatory Capital" xr:uid="{00000000-0004-0000-0000-000008000000}"/>
    <hyperlink ref="B20" location="'10. CC2'!A1" display="Reconciliation of regulatory capital to balance sheet " xr:uid="{00000000-0004-0000-0000-000009000000}"/>
    <hyperlink ref="B21" location="'11. CRWA'!A1" display="Credit risk weighted exposures" xr:uid="{00000000-0004-0000-0000-00000A000000}"/>
    <hyperlink ref="B22" location="'12. CRM'!A1" display="Credit risk mitigation" xr:uid="{00000000-0004-0000-0000-00000B000000}"/>
    <hyperlink ref="B23" location="'13. CRME'!A1" display="Standardized approach - effect of credit risk mitigation" xr:uid="{00000000-0004-0000-0000-00000C000000}"/>
    <hyperlink ref="B25" location="'15. CCR'!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7" location="'16. NSFR'!A1" display="Net Stable Funding Ratio" xr:uid="{00000000-0004-0000-0000-000011000000}"/>
    <hyperlink ref="B28" location="' 17. Residual Maturity'!A1" display="Exposures distributed by residual maturity and Risk Classes" xr:uid="{00000000-0004-0000-0000-000012000000}"/>
    <hyperlink ref="B29" location="'18. Assets by Exposure classes'!A1" display="Gross carrying value, book value, reserves, write-offs and reserve charges by risk classes" xr:uid="{00000000-0004-0000-0000-000013000000}"/>
    <hyperlink ref="B30" location="'19. Assets by Risk Sectors'!A1" display="Gross carrying value, book value, reserves, write-offs and reserve charges by Sectors of income source" xr:uid="{00000000-0004-0000-0000-000014000000}"/>
    <hyperlink ref="B32" location="'21. NPL'!A1" display="Changes in the stock of non-performing loans" xr:uid="{00000000-0004-0000-0000-000015000000}"/>
    <hyperlink ref="B33" location="'22. Quality'!A1" display="Distribution of loans, Debt securities  and Off-balance-sheet items according to  Risk classification and Past due days" xr:uid="{00000000-0004-0000-0000-000016000000}"/>
    <hyperlink ref="B34" location="'23. LTV'!A1" display="Loans Distributed according to LTV ratio, Loan reserves, Value of collateral for loans and loans secured by guarantees according to Risk classification and past due days" xr:uid="{00000000-0004-0000-0000-000017000000}"/>
    <hyperlink ref="B35" location="'24. Risk Sector'!A1" display="Loans and reserves on loans distributed according to Sectors of income source and risk classification" xr:uid="{00000000-0004-0000-0000-000018000000}"/>
    <hyperlink ref="B36" location="'25. Collateral'!A1" display="Loans, corporate debt securities and Off-balance-sheet items distributed by type of collateral" xr:uid="{00000000-0004-0000-0000-000019000000}"/>
    <hyperlink ref="B31" location="'20. Reserves'!A1" display="Change in reserve for loans and Corporate debt securities" xr:uid="{00000000-0004-0000-0000-00001A000000}"/>
    <hyperlink ref="B37" location="'26. Retail Products'!A1" display="General information on retail products" xr:uid="{00000000-0004-0000-0000-00001B000000}"/>
    <hyperlink ref="B19" location="'9.3. MREL2'!A1" display="MREL Components Breakdown by Maturity and Governing Law" xr:uid="{1614C9AF-9A5C-4B27-93CD-780CE063B63D}"/>
    <hyperlink ref="B18" location="'9.2. MREL1'!A1" display="Summary Information on Minimum Requirement for Own Funds and Eligible Liabilities (MREL)" xr:uid="{24C32076-4ECD-4C51-B03A-6060C017C1AD}"/>
    <hyperlink ref="B8" location="'1. key ratios'!A1" display="Key ratios" xr:uid="{DF5AF3D2-F006-46C9-A818-0BB29FF88D9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C56"/>
  <sheetViews>
    <sheetView zoomScale="90" zoomScaleNormal="90" workbookViewId="0">
      <pane xSplit="1" ySplit="5" topLeftCell="B6" activePane="bottomRight" state="frozen"/>
      <selection pane="topRight"/>
      <selection pane="bottomLeft"/>
      <selection pane="bottomRight"/>
    </sheetView>
  </sheetViews>
  <sheetFormatPr defaultColWidth="9.109375" defaultRowHeight="13.2"/>
  <cols>
    <col min="1" max="1" width="9.5546875" style="4" bestFit="1" customWidth="1"/>
    <col min="2" max="2" width="132.44140625" style="4" customWidth="1"/>
    <col min="3" max="3" width="18.44140625" style="4" customWidth="1"/>
    <col min="4" max="16384" width="9.109375" style="4"/>
  </cols>
  <sheetData>
    <row r="1" spans="1:3">
      <c r="A1" s="2" t="s">
        <v>30</v>
      </c>
      <c r="B1" s="3" t="str">
        <f>Info!C2</f>
        <v>Terabank</v>
      </c>
    </row>
    <row r="2" spans="1:3" s="2" customFormat="1" ht="15.75" customHeight="1">
      <c r="A2" s="2" t="s">
        <v>31</v>
      </c>
      <c r="B2" s="309">
        <f>'1. key ratios'!B2</f>
        <v>45657</v>
      </c>
    </row>
    <row r="3" spans="1:3" s="2" customFormat="1" ht="15.75" customHeight="1"/>
    <row r="4" spans="1:3" ht="13.8" thickBot="1">
      <c r="A4" s="4" t="s">
        <v>143</v>
      </c>
      <c r="B4" s="85" t="s">
        <v>142</v>
      </c>
    </row>
    <row r="5" spans="1:3">
      <c r="A5" s="44" t="s">
        <v>6</v>
      </c>
      <c r="B5" s="45"/>
      <c r="C5" s="46" t="s">
        <v>35</v>
      </c>
    </row>
    <row r="6" spans="1:3">
      <c r="A6" s="47">
        <v>1</v>
      </c>
      <c r="B6" s="48" t="s">
        <v>141</v>
      </c>
      <c r="C6" s="49">
        <v>282355559</v>
      </c>
    </row>
    <row r="7" spans="1:3">
      <c r="A7" s="47">
        <v>2</v>
      </c>
      <c r="B7" s="50" t="s">
        <v>140</v>
      </c>
      <c r="C7" s="51">
        <v>121372000</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160983559</v>
      </c>
    </row>
    <row r="12" spans="1:3" s="24" customFormat="1">
      <c r="A12" s="47">
        <v>7</v>
      </c>
      <c r="B12" s="48" t="s">
        <v>135</v>
      </c>
      <c r="C12" s="54">
        <v>31807343</v>
      </c>
    </row>
    <row r="13" spans="1:3" s="24" customFormat="1">
      <c r="A13" s="47">
        <v>8</v>
      </c>
      <c r="B13" s="55" t="s">
        <v>134</v>
      </c>
      <c r="C13" s="56">
        <v>0</v>
      </c>
    </row>
    <row r="14" spans="1:3" s="24" customFormat="1" ht="26.4">
      <c r="A14" s="47">
        <v>9</v>
      </c>
      <c r="B14" s="57" t="s">
        <v>133</v>
      </c>
      <c r="C14" s="56">
        <v>0</v>
      </c>
    </row>
    <row r="15" spans="1:3" s="24" customFormat="1">
      <c r="A15" s="47">
        <v>10</v>
      </c>
      <c r="B15" s="58" t="s">
        <v>132</v>
      </c>
      <c r="C15" s="56">
        <v>31807343</v>
      </c>
    </row>
    <row r="16" spans="1:3" s="24" customFormat="1">
      <c r="A16" s="47">
        <v>11</v>
      </c>
      <c r="B16" s="59" t="s">
        <v>131</v>
      </c>
      <c r="C16" s="56">
        <v>0</v>
      </c>
    </row>
    <row r="17" spans="1:3" s="24" customFormat="1">
      <c r="A17" s="47">
        <v>12</v>
      </c>
      <c r="B17" s="58" t="s">
        <v>130</v>
      </c>
      <c r="C17" s="56">
        <v>0</v>
      </c>
    </row>
    <row r="18" spans="1:3" s="24" customFormat="1">
      <c r="A18" s="47">
        <v>13</v>
      </c>
      <c r="B18" s="58" t="s">
        <v>129</v>
      </c>
      <c r="C18" s="56">
        <v>0</v>
      </c>
    </row>
    <row r="19" spans="1:3" s="24" customFormat="1">
      <c r="A19" s="47">
        <v>14</v>
      </c>
      <c r="B19" s="58" t="s">
        <v>128</v>
      </c>
      <c r="C19" s="56">
        <v>0</v>
      </c>
    </row>
    <row r="20" spans="1:3" s="24" customFormat="1">
      <c r="A20" s="47">
        <v>15</v>
      </c>
      <c r="B20" s="58" t="s">
        <v>127</v>
      </c>
      <c r="C20" s="56">
        <v>0</v>
      </c>
    </row>
    <row r="21" spans="1:3" s="24" customFormat="1" ht="26.4">
      <c r="A21" s="47">
        <v>16</v>
      </c>
      <c r="B21" s="57" t="s">
        <v>126</v>
      </c>
      <c r="C21" s="56">
        <v>0</v>
      </c>
    </row>
    <row r="22" spans="1:3" s="24" customFormat="1">
      <c r="A22" s="47">
        <v>17</v>
      </c>
      <c r="B22" s="60" t="s">
        <v>125</v>
      </c>
      <c r="C22" s="56">
        <v>0</v>
      </c>
    </row>
    <row r="23" spans="1:3" s="24" customFormat="1">
      <c r="A23" s="47">
        <v>18</v>
      </c>
      <c r="B23" s="522" t="s">
        <v>553</v>
      </c>
      <c r="C23" s="56">
        <v>0</v>
      </c>
    </row>
    <row r="24" spans="1:3" s="24" customFormat="1">
      <c r="A24" s="47">
        <v>19</v>
      </c>
      <c r="B24" s="57" t="s">
        <v>124</v>
      </c>
      <c r="C24" s="56">
        <v>0</v>
      </c>
    </row>
    <row r="25" spans="1:3" s="24" customFormat="1" ht="26.4">
      <c r="A25" s="47">
        <v>20</v>
      </c>
      <c r="B25" s="57" t="s">
        <v>101</v>
      </c>
      <c r="C25" s="56">
        <v>0</v>
      </c>
    </row>
    <row r="26" spans="1:3" s="24" customFormat="1">
      <c r="A26" s="47">
        <v>21</v>
      </c>
      <c r="B26" s="59" t="s">
        <v>123</v>
      </c>
      <c r="C26" s="56">
        <v>0</v>
      </c>
    </row>
    <row r="27" spans="1:3" s="24" customFormat="1">
      <c r="A27" s="47">
        <v>22</v>
      </c>
      <c r="B27" s="59" t="s">
        <v>122</v>
      </c>
      <c r="C27" s="56">
        <v>0</v>
      </c>
    </row>
    <row r="28" spans="1:3" s="24" customFormat="1">
      <c r="A28" s="47">
        <v>23</v>
      </c>
      <c r="B28" s="59" t="s">
        <v>121</v>
      </c>
      <c r="C28" s="56">
        <v>0</v>
      </c>
    </row>
    <row r="29" spans="1:3" s="24" customFormat="1">
      <c r="A29" s="47">
        <v>24</v>
      </c>
      <c r="B29" s="61" t="s">
        <v>120</v>
      </c>
      <c r="C29" s="54">
        <v>250548216</v>
      </c>
    </row>
    <row r="30" spans="1:3" s="24" customFormat="1">
      <c r="A30" s="62"/>
      <c r="B30" s="63"/>
      <c r="C30" s="56">
        <v>0</v>
      </c>
    </row>
    <row r="31" spans="1:3" s="24" customFormat="1">
      <c r="A31" s="62">
        <v>25</v>
      </c>
      <c r="B31" s="61" t="s">
        <v>119</v>
      </c>
      <c r="C31" s="54">
        <v>36488400</v>
      </c>
    </row>
    <row r="32" spans="1:3" s="24" customFormat="1">
      <c r="A32" s="62">
        <v>26</v>
      </c>
      <c r="B32" s="52" t="s">
        <v>118</v>
      </c>
      <c r="C32" s="64">
        <v>36488400</v>
      </c>
    </row>
    <row r="33" spans="1:3" s="24" customFormat="1">
      <c r="A33" s="62">
        <v>27</v>
      </c>
      <c r="B33" s="65" t="s">
        <v>192</v>
      </c>
      <c r="C33" s="56">
        <v>0</v>
      </c>
    </row>
    <row r="34" spans="1:3" s="24" customFormat="1">
      <c r="A34" s="62">
        <v>28</v>
      </c>
      <c r="B34" s="65" t="s">
        <v>117</v>
      </c>
      <c r="C34" s="56">
        <v>36488400</v>
      </c>
    </row>
    <row r="35" spans="1:3" s="24" customFormat="1">
      <c r="A35" s="62">
        <v>29</v>
      </c>
      <c r="B35" s="52" t="s">
        <v>116</v>
      </c>
      <c r="C35" s="56">
        <v>0</v>
      </c>
    </row>
    <row r="36" spans="1:3" s="24" customFormat="1">
      <c r="A36" s="62">
        <v>30</v>
      </c>
      <c r="B36" s="61" t="s">
        <v>115</v>
      </c>
      <c r="C36" s="54">
        <v>0</v>
      </c>
    </row>
    <row r="37" spans="1:3" s="24" customFormat="1">
      <c r="A37" s="62">
        <v>31</v>
      </c>
      <c r="B37" s="57" t="s">
        <v>114</v>
      </c>
      <c r="C37" s="56">
        <v>0</v>
      </c>
    </row>
    <row r="38" spans="1:3" s="24" customFormat="1">
      <c r="A38" s="62">
        <v>32</v>
      </c>
      <c r="B38" s="58" t="s">
        <v>113</v>
      </c>
      <c r="C38" s="56">
        <v>0</v>
      </c>
    </row>
    <row r="39" spans="1:3" s="24" customFormat="1">
      <c r="A39" s="62">
        <v>33</v>
      </c>
      <c r="B39" s="57" t="s">
        <v>112</v>
      </c>
      <c r="C39" s="56">
        <v>0</v>
      </c>
    </row>
    <row r="40" spans="1:3" s="24" customFormat="1" ht="26.4">
      <c r="A40" s="62">
        <v>34</v>
      </c>
      <c r="B40" s="57" t="s">
        <v>101</v>
      </c>
      <c r="C40" s="56">
        <v>0</v>
      </c>
    </row>
    <row r="41" spans="1:3" s="24" customFormat="1">
      <c r="A41" s="62">
        <v>35</v>
      </c>
      <c r="B41" s="59" t="s">
        <v>111</v>
      </c>
      <c r="C41" s="56">
        <v>0</v>
      </c>
    </row>
    <row r="42" spans="1:3" s="24" customFormat="1">
      <c r="A42" s="62">
        <v>36</v>
      </c>
      <c r="B42" s="61" t="s">
        <v>110</v>
      </c>
      <c r="C42" s="54">
        <v>36488400</v>
      </c>
    </row>
    <row r="43" spans="1:3" s="24" customFormat="1">
      <c r="A43" s="62"/>
      <c r="B43" s="63"/>
      <c r="C43" s="56">
        <v>0</v>
      </c>
    </row>
    <row r="44" spans="1:3" s="24" customFormat="1">
      <c r="A44" s="62">
        <v>37</v>
      </c>
      <c r="B44" s="66" t="s">
        <v>109</v>
      </c>
      <c r="C44" s="54">
        <v>42439836.020000003</v>
      </c>
    </row>
    <row r="45" spans="1:3" s="24" customFormat="1">
      <c r="A45" s="62">
        <v>38</v>
      </c>
      <c r="B45" s="52" t="s">
        <v>108</v>
      </c>
      <c r="C45" s="56">
        <v>42439836.020000003</v>
      </c>
    </row>
    <row r="46" spans="1:3" s="24" customFormat="1">
      <c r="A46" s="62">
        <v>39</v>
      </c>
      <c r="B46" s="52" t="s">
        <v>107</v>
      </c>
      <c r="C46" s="56">
        <v>0</v>
      </c>
    </row>
    <row r="47" spans="1:3" s="24" customFormat="1">
      <c r="A47" s="62">
        <v>40</v>
      </c>
      <c r="B47" s="52" t="s">
        <v>106</v>
      </c>
      <c r="C47" s="56">
        <v>0</v>
      </c>
    </row>
    <row r="48" spans="1:3" s="24" customFormat="1">
      <c r="A48" s="62">
        <v>41</v>
      </c>
      <c r="B48" s="66" t="s">
        <v>105</v>
      </c>
      <c r="C48" s="54">
        <v>0</v>
      </c>
    </row>
    <row r="49" spans="1:3" s="24" customFormat="1">
      <c r="A49" s="62">
        <v>42</v>
      </c>
      <c r="B49" s="57" t="s">
        <v>104</v>
      </c>
      <c r="C49" s="56">
        <v>0</v>
      </c>
    </row>
    <row r="50" spans="1:3" s="24" customFormat="1">
      <c r="A50" s="62">
        <v>43</v>
      </c>
      <c r="B50" s="58" t="s">
        <v>103</v>
      </c>
      <c r="C50" s="56">
        <v>0</v>
      </c>
    </row>
    <row r="51" spans="1:3" s="24" customFormat="1">
      <c r="A51" s="62">
        <v>44</v>
      </c>
      <c r="B51" s="57" t="s">
        <v>102</v>
      </c>
      <c r="C51" s="56">
        <v>0</v>
      </c>
    </row>
    <row r="52" spans="1:3" s="24" customFormat="1" ht="26.4">
      <c r="A52" s="62">
        <v>45</v>
      </c>
      <c r="B52" s="57" t="s">
        <v>101</v>
      </c>
      <c r="C52" s="56">
        <v>0</v>
      </c>
    </row>
    <row r="53" spans="1:3" s="24" customFormat="1" ht="13.8" thickBot="1">
      <c r="A53" s="62">
        <v>46</v>
      </c>
      <c r="B53" s="67" t="s">
        <v>100</v>
      </c>
      <c r="C53" s="68">
        <v>42439836.020000003</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23"/>
  <sheetViews>
    <sheetView workbookViewId="0">
      <selection activeCell="F13" sqref="F13"/>
    </sheetView>
  </sheetViews>
  <sheetFormatPr defaultColWidth="9.109375" defaultRowHeight="13.8"/>
  <cols>
    <col min="1" max="1" width="9.44140625" style="165" bestFit="1" customWidth="1"/>
    <col min="2" max="2" width="59" style="165" customWidth="1"/>
    <col min="3" max="3" width="16.6640625" style="165" bestFit="1" customWidth="1"/>
    <col min="4" max="4" width="13.33203125" style="165" bestFit="1" customWidth="1"/>
    <col min="5" max="16384" width="9.109375" style="165"/>
  </cols>
  <sheetData>
    <row r="1" spans="1:4">
      <c r="A1" s="163" t="s">
        <v>30</v>
      </c>
      <c r="B1" s="3" t="str">
        <f>Info!C2</f>
        <v>Terabank</v>
      </c>
    </row>
    <row r="2" spans="1:4" s="163" customFormat="1" ht="15.75" customHeight="1">
      <c r="A2" s="163" t="s">
        <v>31</v>
      </c>
      <c r="B2" s="309">
        <f>'1. key ratios'!B2</f>
        <v>45657</v>
      </c>
    </row>
    <row r="3" spans="1:4" s="163" customFormat="1" ht="15.75" customHeight="1"/>
    <row r="4" spans="1:4" ht="14.4" thickBot="1">
      <c r="A4" s="165" t="s">
        <v>281</v>
      </c>
      <c r="B4" s="241" t="s">
        <v>282</v>
      </c>
    </row>
    <row r="5" spans="1:4" s="170" customFormat="1" ht="12.75" customHeight="1">
      <c r="A5" s="296"/>
      <c r="B5" s="297" t="s">
        <v>285</v>
      </c>
      <c r="C5" s="234" t="s">
        <v>283</v>
      </c>
      <c r="D5" s="235" t="s">
        <v>284</v>
      </c>
    </row>
    <row r="6" spans="1:4" s="242" customFormat="1">
      <c r="A6" s="236">
        <v>1</v>
      </c>
      <c r="B6" s="291" t="s">
        <v>286</v>
      </c>
      <c r="C6" s="291"/>
      <c r="D6" s="237"/>
    </row>
    <row r="7" spans="1:4" s="242" customFormat="1">
      <c r="A7" s="238" t="s">
        <v>272</v>
      </c>
      <c r="B7" s="292" t="s">
        <v>287</v>
      </c>
      <c r="C7" s="287">
        <v>4.4999999999999998E-2</v>
      </c>
      <c r="D7" s="288">
        <v>72394456.327714056</v>
      </c>
    </row>
    <row r="8" spans="1:4" s="242" customFormat="1">
      <c r="A8" s="238" t="s">
        <v>273</v>
      </c>
      <c r="B8" s="292" t="s">
        <v>288</v>
      </c>
      <c r="C8" s="287">
        <v>0.06</v>
      </c>
      <c r="D8" s="288">
        <v>96525941.770285413</v>
      </c>
    </row>
    <row r="9" spans="1:4" s="242" customFormat="1">
      <c r="A9" s="238" t="s">
        <v>274</v>
      </c>
      <c r="B9" s="292" t="s">
        <v>289</v>
      </c>
      <c r="C9" s="287">
        <v>0.08</v>
      </c>
      <c r="D9" s="288">
        <v>128701255.6937139</v>
      </c>
    </row>
    <row r="10" spans="1:4" s="242" customFormat="1">
      <c r="A10" s="236" t="s">
        <v>275</v>
      </c>
      <c r="B10" s="291" t="s">
        <v>290</v>
      </c>
      <c r="C10" s="291"/>
      <c r="D10" s="291"/>
    </row>
    <row r="11" spans="1:4" s="243" customFormat="1">
      <c r="A11" s="239" t="s">
        <v>276</v>
      </c>
      <c r="B11" s="286" t="s">
        <v>356</v>
      </c>
      <c r="C11" s="287">
        <v>2.5000000000000001E-2</v>
      </c>
      <c r="D11" s="288">
        <v>40219142.404285595</v>
      </c>
    </row>
    <row r="12" spans="1:4" s="243" customFormat="1">
      <c r="A12" s="239" t="s">
        <v>277</v>
      </c>
      <c r="B12" s="286" t="s">
        <v>291</v>
      </c>
      <c r="C12" s="287">
        <v>2.5000000000000001E-3</v>
      </c>
      <c r="D12" s="288">
        <v>4021914.2404285595</v>
      </c>
    </row>
    <row r="13" spans="1:4" s="243" customFormat="1">
      <c r="A13" s="239" t="s">
        <v>278</v>
      </c>
      <c r="B13" s="286" t="s">
        <v>292</v>
      </c>
      <c r="C13" s="287">
        <v>0</v>
      </c>
      <c r="D13" s="288">
        <v>0</v>
      </c>
    </row>
    <row r="14" spans="1:4" s="243" customFormat="1">
      <c r="A14" s="236" t="s">
        <v>279</v>
      </c>
      <c r="B14" s="291" t="s">
        <v>353</v>
      </c>
      <c r="C14" s="291"/>
      <c r="D14" s="291"/>
    </row>
    <row r="15" spans="1:4" s="243" customFormat="1">
      <c r="A15" s="239">
        <v>3.1</v>
      </c>
      <c r="B15" s="286" t="s">
        <v>297</v>
      </c>
      <c r="C15" s="287">
        <v>5.1562337651620375E-2</v>
      </c>
      <c r="D15" s="288">
        <v>82951720.028335065</v>
      </c>
    </row>
    <row r="16" spans="1:4" s="243" customFormat="1">
      <c r="A16" s="239">
        <v>3.2</v>
      </c>
      <c r="B16" s="286" t="s">
        <v>298</v>
      </c>
      <c r="C16" s="287">
        <v>6.0874039444412824E-2</v>
      </c>
      <c r="D16" s="288">
        <v>97932066.445557505</v>
      </c>
    </row>
    <row r="17" spans="1:4" s="242" customFormat="1">
      <c r="A17" s="239">
        <v>3.3</v>
      </c>
      <c r="B17" s="286" t="s">
        <v>299</v>
      </c>
      <c r="C17" s="287">
        <v>7.3126278645455525E-2</v>
      </c>
      <c r="D17" s="288">
        <v>117643048.57348177</v>
      </c>
    </row>
    <row r="18" spans="1:4" s="170" customFormat="1" ht="12.75" customHeight="1">
      <c r="A18" s="294"/>
      <c r="B18" s="295" t="s">
        <v>352</v>
      </c>
      <c r="C18" s="290" t="s">
        <v>283</v>
      </c>
      <c r="D18" s="293" t="s">
        <v>284</v>
      </c>
    </row>
    <row r="19" spans="1:4" s="242" customFormat="1">
      <c r="A19" s="240">
        <v>4</v>
      </c>
      <c r="B19" s="286" t="s">
        <v>293</v>
      </c>
      <c r="C19" s="289">
        <v>0.12406233765162039</v>
      </c>
      <c r="D19" s="288">
        <v>199587233.0007633</v>
      </c>
    </row>
    <row r="20" spans="1:4" s="242" customFormat="1">
      <c r="A20" s="240">
        <v>5</v>
      </c>
      <c r="B20" s="286" t="s">
        <v>90</v>
      </c>
      <c r="C20" s="289">
        <v>0.14837403944441283</v>
      </c>
      <c r="D20" s="288">
        <v>238699064.86055708</v>
      </c>
    </row>
    <row r="21" spans="1:4" s="242" customFormat="1" ht="14.4" thickBot="1">
      <c r="A21" s="244" t="s">
        <v>280</v>
      </c>
      <c r="B21" s="245" t="s">
        <v>294</v>
      </c>
      <c r="C21" s="289">
        <v>0.18062627864545555</v>
      </c>
      <c r="D21" s="288">
        <v>290585360.91190988</v>
      </c>
    </row>
    <row r="23" spans="1:4" ht="53.4">
      <c r="B23" s="202" t="s">
        <v>355</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C019-8E45-4741-9A3E-BECFD7701B06}">
  <sheetPr codeName="Sheet30"/>
  <dimension ref="A1:E26"/>
  <sheetViews>
    <sheetView workbookViewId="0"/>
  </sheetViews>
  <sheetFormatPr defaultColWidth="9.109375" defaultRowHeight="14.4"/>
  <cols>
    <col min="1" max="1" width="107.109375" style="550" bestFit="1" customWidth="1"/>
    <col min="2" max="2" width="50.88671875" style="550" bestFit="1" customWidth="1"/>
    <col min="3" max="3" width="28.109375" style="550" bestFit="1" customWidth="1"/>
    <col min="4" max="4" width="28.33203125" style="550" customWidth="1"/>
    <col min="5" max="7" width="28.109375" style="550" customWidth="1"/>
    <col min="8" max="16384" width="9.109375" style="550"/>
  </cols>
  <sheetData>
    <row r="1" spans="1:3">
      <c r="A1" s="549" t="s">
        <v>30</v>
      </c>
      <c r="B1" s="3" t="str">
        <f>Info!C2</f>
        <v>Terabank</v>
      </c>
    </row>
    <row r="2" spans="1:3">
      <c r="A2" s="549" t="s">
        <v>31</v>
      </c>
      <c r="B2" s="309">
        <f>'1. key ratios'!B2</f>
        <v>45657</v>
      </c>
    </row>
    <row r="3" spans="1:3">
      <c r="A3" s="551" t="s">
        <v>719</v>
      </c>
      <c r="B3" s="552" t="s">
        <v>720</v>
      </c>
    </row>
    <row r="4" spans="1:3" ht="15" thickBot="1"/>
    <row r="5" spans="1:3">
      <c r="A5" s="553"/>
      <c r="B5" s="554" t="s">
        <v>721</v>
      </c>
      <c r="C5" s="555"/>
    </row>
    <row r="6" spans="1:3">
      <c r="A6" s="556" t="s">
        <v>722</v>
      </c>
      <c r="B6" s="557">
        <f>SUM(B7,B11)</f>
        <v>329476452.01999998</v>
      </c>
      <c r="C6" s="555"/>
    </row>
    <row r="7" spans="1:3" ht="15.6">
      <c r="A7" s="556" t="s">
        <v>723</v>
      </c>
      <c r="B7" s="557">
        <f>SUM(B8:B10)</f>
        <v>329476452.01999998</v>
      </c>
      <c r="C7" s="555"/>
    </row>
    <row r="8" spans="1:3">
      <c r="A8" s="558" t="s">
        <v>724</v>
      </c>
      <c r="B8" s="559">
        <v>250548216</v>
      </c>
      <c r="C8" s="555"/>
    </row>
    <row r="9" spans="1:3">
      <c r="A9" s="558" t="s">
        <v>725</v>
      </c>
      <c r="B9" s="559">
        <v>36488400</v>
      </c>
      <c r="C9" s="555"/>
    </row>
    <row r="10" spans="1:3">
      <c r="A10" s="558" t="s">
        <v>726</v>
      </c>
      <c r="B10" s="559">
        <v>42439836.020000003</v>
      </c>
      <c r="C10" s="555"/>
    </row>
    <row r="11" spans="1:3">
      <c r="A11" s="556" t="s">
        <v>727</v>
      </c>
      <c r="B11" s="557">
        <f>SUM(B12:B13)</f>
        <v>0</v>
      </c>
      <c r="C11" s="555"/>
    </row>
    <row r="12" spans="1:3" ht="15.6">
      <c r="A12" s="558" t="s">
        <v>728</v>
      </c>
      <c r="B12" s="559">
        <v>0</v>
      </c>
      <c r="C12" s="555"/>
    </row>
    <row r="13" spans="1:3" ht="15.6">
      <c r="A13" s="558" t="s">
        <v>729</v>
      </c>
      <c r="B13" s="559">
        <v>0</v>
      </c>
      <c r="C13" s="555"/>
    </row>
    <row r="14" spans="1:3">
      <c r="A14" s="556" t="s">
        <v>730</v>
      </c>
      <c r="B14" s="557">
        <f>SUM(B15:B16)</f>
        <v>329476452.01999998</v>
      </c>
      <c r="C14" s="555"/>
    </row>
    <row r="15" spans="1:3">
      <c r="A15" s="561" t="s">
        <v>731</v>
      </c>
      <c r="B15" s="559">
        <v>0</v>
      </c>
      <c r="C15" s="555"/>
    </row>
    <row r="16" spans="1:3">
      <c r="A16" s="561" t="s">
        <v>732</v>
      </c>
      <c r="B16" s="560">
        <f>B7</f>
        <v>329476452.01999998</v>
      </c>
      <c r="C16" s="555"/>
    </row>
    <row r="17" spans="1:5">
      <c r="A17" s="556" t="s">
        <v>733</v>
      </c>
      <c r="B17" s="557"/>
      <c r="C17" s="555"/>
    </row>
    <row r="18" spans="1:5">
      <c r="A18" s="561" t="s">
        <v>734</v>
      </c>
      <c r="B18" s="559">
        <v>1608765696.1714237</v>
      </c>
      <c r="C18" s="555"/>
    </row>
    <row r="19" spans="1:5">
      <c r="A19" s="561" t="s">
        <v>735</v>
      </c>
      <c r="B19" s="559">
        <v>1932299947.0617046</v>
      </c>
      <c r="C19" s="555"/>
    </row>
    <row r="20" spans="1:5">
      <c r="A20" s="556" t="s">
        <v>736</v>
      </c>
      <c r="B20" s="557"/>
      <c r="C20" s="555"/>
    </row>
    <row r="21" spans="1:5">
      <c r="A21" s="562" t="s">
        <v>737</v>
      </c>
      <c r="B21" s="563">
        <f>IFERROR(B6/B18,0)</f>
        <v>0.20480076918851225</v>
      </c>
      <c r="C21" s="555"/>
    </row>
    <row r="22" spans="1:5">
      <c r="A22" s="562" t="s">
        <v>738</v>
      </c>
      <c r="B22" s="563">
        <f>IFERROR(B6/B19,0)</f>
        <v>0.17050999381385312</v>
      </c>
      <c r="C22" s="555"/>
    </row>
    <row r="23" spans="1:5" ht="15" thickBot="1">
      <c r="A23" s="564" t="s">
        <v>739</v>
      </c>
      <c r="B23" s="565">
        <f>IFERROR(B6/B14,0)</f>
        <v>1</v>
      </c>
    </row>
    <row r="24" spans="1:5" ht="16.5" customHeight="1">
      <c r="A24" s="566" t="s">
        <v>740</v>
      </c>
      <c r="B24" s="567"/>
      <c r="C24" s="567"/>
      <c r="D24" s="567"/>
      <c r="E24" s="567"/>
    </row>
    <row r="25" spans="1:5" ht="25.5" customHeight="1">
      <c r="A25" s="566" t="s">
        <v>741</v>
      </c>
    </row>
    <row r="26" spans="1:5" ht="42.45" customHeight="1">
      <c r="A26" s="566" t="s">
        <v>742</v>
      </c>
      <c r="B26" s="56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F0C8-76D7-4C4F-9460-62B987BA69EF}">
  <sheetPr codeName="Sheet31"/>
  <dimension ref="A1:G20"/>
  <sheetViews>
    <sheetView workbookViewId="0"/>
  </sheetViews>
  <sheetFormatPr defaultColWidth="9.109375" defaultRowHeight="14.4"/>
  <cols>
    <col min="1" max="1" width="56.6640625" style="550" customWidth="1"/>
    <col min="2" max="2" width="28.109375" style="550" bestFit="1" customWidth="1"/>
    <col min="3" max="3" width="28.33203125" style="550" customWidth="1"/>
    <col min="4" max="6" width="28.109375" style="550" customWidth="1"/>
    <col min="7" max="16384" width="9.109375" style="550"/>
  </cols>
  <sheetData>
    <row r="1" spans="1:7">
      <c r="A1" s="549" t="s">
        <v>30</v>
      </c>
      <c r="B1" s="3" t="str">
        <f>Info!C2</f>
        <v>Terabank</v>
      </c>
      <c r="C1" s="568"/>
    </row>
    <row r="2" spans="1:7">
      <c r="A2" s="549" t="s">
        <v>31</v>
      </c>
      <c r="B2" s="309">
        <f>'1. key ratios'!B2</f>
        <v>45657</v>
      </c>
      <c r="C2" s="568"/>
    </row>
    <row r="3" spans="1:7">
      <c r="A3" s="551" t="s">
        <v>743</v>
      </c>
      <c r="B3" s="552" t="s">
        <v>720</v>
      </c>
      <c r="C3" s="568"/>
    </row>
    <row r="5" spans="1:7">
      <c r="A5" s="569"/>
    </row>
    <row r="6" spans="1:7" ht="15" thickBot="1">
      <c r="A6" s="570"/>
      <c r="B6" s="570"/>
      <c r="C6" s="570"/>
      <c r="D6" s="570"/>
      <c r="E6" s="570"/>
      <c r="F6" s="570"/>
    </row>
    <row r="7" spans="1:7">
      <c r="A7" s="615"/>
      <c r="B7" s="617" t="s">
        <v>744</v>
      </c>
      <c r="C7" s="617"/>
      <c r="D7" s="617"/>
      <c r="E7" s="617"/>
      <c r="F7" s="618" t="s">
        <v>64</v>
      </c>
    </row>
    <row r="8" spans="1:7">
      <c r="A8" s="616"/>
      <c r="B8" s="571" t="s">
        <v>745</v>
      </c>
      <c r="C8" s="571" t="s">
        <v>746</v>
      </c>
      <c r="D8" s="571" t="s">
        <v>747</v>
      </c>
      <c r="E8" s="571" t="s">
        <v>748</v>
      </c>
      <c r="F8" s="619"/>
    </row>
    <row r="9" spans="1:7">
      <c r="A9" s="572" t="s">
        <v>722</v>
      </c>
      <c r="B9" s="573">
        <f>B13+B17</f>
        <v>0</v>
      </c>
      <c r="C9" s="573">
        <f t="shared" ref="C9:E9" si="0">C13+C17</f>
        <v>0</v>
      </c>
      <c r="D9" s="573">
        <f t="shared" si="0"/>
        <v>0</v>
      </c>
      <c r="E9" s="573">
        <f t="shared" si="0"/>
        <v>0</v>
      </c>
      <c r="F9" s="574">
        <f>F13+F17</f>
        <v>0</v>
      </c>
    </row>
    <row r="10" spans="1:7">
      <c r="A10" s="575" t="s">
        <v>749</v>
      </c>
      <c r="B10" s="576">
        <v>0</v>
      </c>
      <c r="C10" s="576">
        <v>0</v>
      </c>
      <c r="D10" s="576">
        <v>0</v>
      </c>
      <c r="E10" s="576">
        <v>0</v>
      </c>
      <c r="F10" s="574">
        <f>SUM(B10:E10)</f>
        <v>0</v>
      </c>
      <c r="G10" s="555"/>
    </row>
    <row r="11" spans="1:7">
      <c r="A11" s="575" t="s">
        <v>750</v>
      </c>
      <c r="B11" s="576">
        <v>0</v>
      </c>
      <c r="C11" s="576">
        <v>0</v>
      </c>
      <c r="D11" s="576">
        <v>0</v>
      </c>
      <c r="E11" s="576">
        <v>0</v>
      </c>
      <c r="F11" s="574">
        <f t="shared" ref="F11:F12" si="1">SUM(B11:E11)</f>
        <v>0</v>
      </c>
      <c r="G11" s="555"/>
    </row>
    <row r="12" spans="1:7">
      <c r="A12" s="577" t="s">
        <v>751</v>
      </c>
      <c r="B12" s="576">
        <v>0</v>
      </c>
      <c r="C12" s="576">
        <v>0</v>
      </c>
      <c r="D12" s="576">
        <v>0</v>
      </c>
      <c r="E12" s="576">
        <v>0</v>
      </c>
      <c r="F12" s="574">
        <f t="shared" si="1"/>
        <v>0</v>
      </c>
      <c r="G12" s="555"/>
    </row>
    <row r="13" spans="1:7">
      <c r="A13" s="578" t="s">
        <v>732</v>
      </c>
      <c r="B13" s="579"/>
      <c r="C13" s="579"/>
      <c r="D13" s="579"/>
      <c r="E13" s="579"/>
      <c r="F13" s="574"/>
    </row>
    <row r="14" spans="1:7">
      <c r="A14" s="575" t="s">
        <v>749</v>
      </c>
      <c r="B14" s="580"/>
      <c r="C14" s="580"/>
      <c r="D14" s="580"/>
      <c r="E14" s="580"/>
      <c r="F14" s="581"/>
    </row>
    <row r="15" spans="1:7">
      <c r="A15" s="575" t="s">
        <v>750</v>
      </c>
      <c r="B15" s="580"/>
      <c r="C15" s="580"/>
      <c r="D15" s="580"/>
      <c r="E15" s="580"/>
      <c r="F15" s="581"/>
    </row>
    <row r="16" spans="1:7">
      <c r="A16" s="577" t="s">
        <v>751</v>
      </c>
      <c r="B16" s="580"/>
      <c r="C16" s="580"/>
      <c r="D16" s="580"/>
      <c r="E16" s="580"/>
      <c r="F16" s="581"/>
    </row>
    <row r="17" spans="1:6">
      <c r="A17" s="578" t="s">
        <v>727</v>
      </c>
      <c r="B17" s="579"/>
      <c r="C17" s="579"/>
      <c r="D17" s="579"/>
      <c r="E17" s="579"/>
      <c r="F17" s="581"/>
    </row>
    <row r="18" spans="1:6">
      <c r="A18" s="575" t="s">
        <v>749</v>
      </c>
      <c r="B18" s="580"/>
      <c r="C18" s="580"/>
      <c r="D18" s="580"/>
      <c r="E18" s="580"/>
      <c r="F18" s="581"/>
    </row>
    <row r="19" spans="1:6">
      <c r="A19" s="575" t="s">
        <v>750</v>
      </c>
      <c r="B19" s="580"/>
      <c r="C19" s="580"/>
      <c r="D19" s="580"/>
      <c r="E19" s="580"/>
      <c r="F19" s="581"/>
    </row>
    <row r="20" spans="1:6" ht="15" thickBot="1">
      <c r="A20" s="577" t="s">
        <v>751</v>
      </c>
      <c r="B20" s="582"/>
      <c r="C20" s="582"/>
      <c r="D20" s="582"/>
      <c r="E20" s="582"/>
      <c r="F20" s="583"/>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8"/>
  <cols>
    <col min="1" max="1" width="10.6640625" style="4" customWidth="1"/>
    <col min="2" max="2" width="91.88671875" style="4" customWidth="1"/>
    <col min="3" max="3" width="53.109375" style="4" customWidth="1"/>
    <col min="4" max="4" width="32.33203125" style="4" customWidth="1"/>
    <col min="5" max="5" width="9.44140625" style="5" customWidth="1"/>
    <col min="6" max="16384" width="9.109375" style="5"/>
  </cols>
  <sheetData>
    <row r="1" spans="1:6">
      <c r="A1" s="2" t="s">
        <v>30</v>
      </c>
      <c r="B1" s="3" t="str">
        <f>Info!C2</f>
        <v>Terabank</v>
      </c>
      <c r="E1" s="4"/>
      <c r="F1" s="4"/>
    </row>
    <row r="2" spans="1:6" s="2" customFormat="1" ht="15.75" customHeight="1">
      <c r="A2" s="2" t="s">
        <v>31</v>
      </c>
      <c r="B2" s="309">
        <f>'1. key ratios'!B2</f>
        <v>45657</v>
      </c>
    </row>
    <row r="3" spans="1:6" s="2" customFormat="1" ht="15.75" customHeight="1">
      <c r="A3" s="69"/>
    </row>
    <row r="4" spans="1:6" s="2" customFormat="1" ht="15.75" customHeight="1" thickBot="1">
      <c r="A4" s="2" t="s">
        <v>47</v>
      </c>
      <c r="B4" s="157" t="s">
        <v>178</v>
      </c>
      <c r="D4" s="15" t="s">
        <v>35</v>
      </c>
    </row>
    <row r="5" spans="1:6" ht="26.4">
      <c r="A5" s="70" t="s">
        <v>6</v>
      </c>
      <c r="B5" s="177" t="s">
        <v>218</v>
      </c>
      <c r="C5" s="71" t="s">
        <v>660</v>
      </c>
      <c r="D5" s="72" t="s">
        <v>49</v>
      </c>
    </row>
    <row r="6" spans="1:6" ht="14.4">
      <c r="A6" s="357">
        <v>1</v>
      </c>
      <c r="B6" s="358" t="s">
        <v>561</v>
      </c>
      <c r="C6" s="423">
        <v>262656710.84999996</v>
      </c>
      <c r="D6" s="73"/>
      <c r="E6" s="74"/>
    </row>
    <row r="7" spans="1:6" ht="14.4">
      <c r="A7" s="357">
        <v>1.1000000000000001</v>
      </c>
      <c r="B7" s="359" t="s">
        <v>562</v>
      </c>
      <c r="C7" s="423">
        <v>55893550.75999999</v>
      </c>
      <c r="D7" s="75"/>
      <c r="E7" s="74"/>
    </row>
    <row r="8" spans="1:6" ht="14.4">
      <c r="A8" s="357">
        <v>1.2</v>
      </c>
      <c r="B8" s="359" t="s">
        <v>563</v>
      </c>
      <c r="C8" s="423">
        <v>165096827.08999997</v>
      </c>
      <c r="D8" s="75"/>
      <c r="E8" s="74"/>
    </row>
    <row r="9" spans="1:6" ht="14.4">
      <c r="A9" s="357">
        <v>1.3</v>
      </c>
      <c r="B9" s="359" t="s">
        <v>564</v>
      </c>
      <c r="C9" s="423">
        <v>41666333</v>
      </c>
      <c r="D9" s="75"/>
      <c r="E9" s="74"/>
    </row>
    <row r="10" spans="1:6" ht="14.4">
      <c r="A10" s="357">
        <v>2</v>
      </c>
      <c r="B10" s="360" t="s">
        <v>565</v>
      </c>
      <c r="C10" s="423">
        <v>159257.82999999996</v>
      </c>
      <c r="D10" s="75"/>
      <c r="E10" s="74"/>
    </row>
    <row r="11" spans="1:6" ht="14.4">
      <c r="A11" s="357">
        <v>2.1</v>
      </c>
      <c r="B11" s="361" t="s">
        <v>566</v>
      </c>
      <c r="C11" s="423">
        <v>159257.82999999996</v>
      </c>
      <c r="D11" s="421"/>
      <c r="E11" s="76"/>
    </row>
    <row r="12" spans="1:6" ht="14.4">
      <c r="A12" s="357">
        <v>3</v>
      </c>
      <c r="B12" s="362" t="s">
        <v>567</v>
      </c>
      <c r="C12" s="423">
        <v>0</v>
      </c>
      <c r="D12" s="421"/>
      <c r="E12" s="76"/>
    </row>
    <row r="13" spans="1:6" ht="14.4">
      <c r="A13" s="357">
        <v>4</v>
      </c>
      <c r="B13" s="363" t="s">
        <v>568</v>
      </c>
      <c r="C13" s="423">
        <v>0</v>
      </c>
      <c r="D13" s="421"/>
      <c r="E13" s="76"/>
    </row>
    <row r="14" spans="1:6" ht="14.4">
      <c r="A14" s="357">
        <v>5</v>
      </c>
      <c r="B14" s="364" t="s">
        <v>569</v>
      </c>
      <c r="C14" s="423">
        <v>0</v>
      </c>
      <c r="D14" s="421"/>
      <c r="E14" s="76"/>
    </row>
    <row r="15" spans="1:6" ht="14.4">
      <c r="A15" s="357">
        <v>5.0999999999999996</v>
      </c>
      <c r="B15" s="365" t="s">
        <v>570</v>
      </c>
      <c r="C15" s="423">
        <v>0</v>
      </c>
      <c r="D15" s="421"/>
      <c r="E15" s="74"/>
    </row>
    <row r="16" spans="1:6" ht="14.4">
      <c r="A16" s="357">
        <v>5.2</v>
      </c>
      <c r="B16" s="365" t="s">
        <v>571</v>
      </c>
      <c r="C16" s="423">
        <v>0</v>
      </c>
      <c r="D16" s="75"/>
      <c r="E16" s="74"/>
    </row>
    <row r="17" spans="1:5" ht="14.4">
      <c r="A17" s="357">
        <v>5.3</v>
      </c>
      <c r="B17" s="366" t="s">
        <v>572</v>
      </c>
      <c r="C17" s="423">
        <v>0</v>
      </c>
      <c r="D17" s="75"/>
      <c r="E17" s="74"/>
    </row>
    <row r="18" spans="1:5" ht="14.4">
      <c r="A18" s="357">
        <v>6</v>
      </c>
      <c r="B18" s="362" t="s">
        <v>573</v>
      </c>
      <c r="C18" s="423">
        <v>1588397702.6903343</v>
      </c>
      <c r="D18" s="75"/>
      <c r="E18" s="74"/>
    </row>
    <row r="19" spans="1:5" ht="14.4">
      <c r="A19" s="357">
        <v>6.1</v>
      </c>
      <c r="B19" s="365" t="s">
        <v>571</v>
      </c>
      <c r="C19" s="423">
        <v>181935673.17498857</v>
      </c>
      <c r="D19" s="75"/>
      <c r="E19" s="74"/>
    </row>
    <row r="20" spans="1:5" ht="14.4">
      <c r="A20" s="357">
        <v>6.2</v>
      </c>
      <c r="B20" s="366" t="s">
        <v>572</v>
      </c>
      <c r="C20" s="423">
        <v>1406462029.5153456</v>
      </c>
      <c r="D20" s="75"/>
      <c r="E20" s="74"/>
    </row>
    <row r="21" spans="1:5" ht="14.4">
      <c r="A21" s="357">
        <v>7</v>
      </c>
      <c r="B21" s="360" t="s">
        <v>574</v>
      </c>
      <c r="C21" s="423">
        <v>2538</v>
      </c>
      <c r="D21" s="75"/>
      <c r="E21" s="74"/>
    </row>
    <row r="22" spans="1:5" ht="14.4">
      <c r="A22" s="357">
        <v>8</v>
      </c>
      <c r="B22" s="367" t="s">
        <v>575</v>
      </c>
      <c r="C22" s="423">
        <v>0</v>
      </c>
      <c r="D22" s="75"/>
      <c r="E22" s="74"/>
    </row>
    <row r="23" spans="1:5" ht="14.4">
      <c r="A23" s="357">
        <v>9</v>
      </c>
      <c r="B23" s="363" t="s">
        <v>576</v>
      </c>
      <c r="C23" s="423">
        <v>29863674</v>
      </c>
      <c r="D23" s="422"/>
      <c r="E23" s="74"/>
    </row>
    <row r="24" spans="1:5" ht="14.4">
      <c r="A24" s="357">
        <v>9.1</v>
      </c>
      <c r="B24" s="365" t="s">
        <v>577</v>
      </c>
      <c r="C24" s="423">
        <v>29863674</v>
      </c>
      <c r="D24" s="77"/>
      <c r="E24" s="74"/>
    </row>
    <row r="25" spans="1:5" ht="14.4">
      <c r="A25" s="357">
        <v>9.1999999999999993</v>
      </c>
      <c r="B25" s="365" t="s">
        <v>578</v>
      </c>
      <c r="C25" s="423">
        <v>0</v>
      </c>
      <c r="D25" s="420"/>
      <c r="E25" s="78"/>
    </row>
    <row r="26" spans="1:5" ht="14.4">
      <c r="A26" s="357">
        <v>10</v>
      </c>
      <c r="B26" s="363" t="s">
        <v>579</v>
      </c>
      <c r="C26" s="423">
        <v>31807343</v>
      </c>
      <c r="D26" s="521" t="s">
        <v>701</v>
      </c>
      <c r="E26" s="74"/>
    </row>
    <row r="27" spans="1:5" ht="14.4">
      <c r="A27" s="357">
        <v>10.1</v>
      </c>
      <c r="B27" s="365" t="s">
        <v>580</v>
      </c>
      <c r="C27" s="423">
        <v>20374000</v>
      </c>
      <c r="D27" s="75"/>
      <c r="E27" s="74"/>
    </row>
    <row r="28" spans="1:5" ht="14.4">
      <c r="A28" s="357">
        <v>10.199999999999999</v>
      </c>
      <c r="B28" s="365" t="s">
        <v>581</v>
      </c>
      <c r="C28" s="423">
        <v>11433343</v>
      </c>
      <c r="D28" s="75"/>
      <c r="E28" s="74"/>
    </row>
    <row r="29" spans="1:5" ht="14.4">
      <c r="A29" s="357">
        <v>11</v>
      </c>
      <c r="B29" s="363" t="s">
        <v>582</v>
      </c>
      <c r="C29" s="423">
        <v>5509117.5215521995</v>
      </c>
      <c r="D29" s="75"/>
      <c r="E29" s="74"/>
    </row>
    <row r="30" spans="1:5" ht="14.4">
      <c r="A30" s="357">
        <v>11.1</v>
      </c>
      <c r="B30" s="365" t="s">
        <v>583</v>
      </c>
      <c r="C30" s="423">
        <v>5509117.5215521995</v>
      </c>
      <c r="D30" s="75"/>
      <c r="E30" s="74"/>
    </row>
    <row r="31" spans="1:5" ht="14.4">
      <c r="A31" s="357">
        <v>11.2</v>
      </c>
      <c r="B31" s="365" t="s">
        <v>584</v>
      </c>
      <c r="C31" s="423">
        <v>0</v>
      </c>
      <c r="D31" s="75"/>
      <c r="E31" s="74"/>
    </row>
    <row r="32" spans="1:5" ht="14.4">
      <c r="A32" s="357">
        <v>13</v>
      </c>
      <c r="B32" s="363" t="s">
        <v>585</v>
      </c>
      <c r="C32" s="423">
        <v>44365800.728448525</v>
      </c>
      <c r="D32" s="75"/>
      <c r="E32" s="74"/>
    </row>
    <row r="33" spans="1:5" ht="14.4">
      <c r="A33" s="357">
        <v>13.1</v>
      </c>
      <c r="B33" s="368" t="s">
        <v>586</v>
      </c>
      <c r="C33" s="423">
        <v>33947413</v>
      </c>
      <c r="D33" s="75"/>
      <c r="E33" s="74"/>
    </row>
    <row r="34" spans="1:5" ht="14.4">
      <c r="A34" s="357">
        <v>13.2</v>
      </c>
      <c r="B34" s="368" t="s">
        <v>587</v>
      </c>
      <c r="C34" s="423">
        <v>0</v>
      </c>
      <c r="D34" s="77"/>
      <c r="E34" s="74"/>
    </row>
    <row r="35" spans="1:5" ht="14.4">
      <c r="A35" s="357">
        <v>14</v>
      </c>
      <c r="B35" s="369" t="s">
        <v>588</v>
      </c>
      <c r="C35" s="423">
        <v>1962762144.6203351</v>
      </c>
      <c r="D35" s="77"/>
      <c r="E35" s="74"/>
    </row>
    <row r="36" spans="1:5" ht="14.4">
      <c r="A36" s="357"/>
      <c r="B36" s="370" t="s">
        <v>589</v>
      </c>
      <c r="C36" s="423">
        <v>0</v>
      </c>
      <c r="D36" s="79"/>
      <c r="E36" s="74"/>
    </row>
    <row r="37" spans="1:5" ht="14.4">
      <c r="A37" s="357">
        <v>15</v>
      </c>
      <c r="B37" s="371" t="s">
        <v>590</v>
      </c>
      <c r="C37" s="423">
        <v>0</v>
      </c>
      <c r="D37" s="420"/>
      <c r="E37" s="78"/>
    </row>
    <row r="38" spans="1:5" ht="14.4">
      <c r="A38" s="373">
        <v>15.1</v>
      </c>
      <c r="B38" s="374" t="s">
        <v>566</v>
      </c>
      <c r="C38" s="423">
        <v>0</v>
      </c>
      <c r="D38" s="75"/>
      <c r="E38" s="74"/>
    </row>
    <row r="39" spans="1:5" ht="14.4">
      <c r="A39" s="373">
        <v>16</v>
      </c>
      <c r="B39" s="360" t="s">
        <v>591</v>
      </c>
      <c r="C39" s="423">
        <v>0</v>
      </c>
      <c r="D39" s="75"/>
      <c r="E39" s="74"/>
    </row>
    <row r="40" spans="1:5" ht="14.4">
      <c r="A40" s="373">
        <v>17</v>
      </c>
      <c r="B40" s="360" t="s">
        <v>592</v>
      </c>
      <c r="C40" s="423">
        <v>1582949617.325758</v>
      </c>
      <c r="D40" s="75"/>
      <c r="E40" s="74"/>
    </row>
    <row r="41" spans="1:5" ht="14.4">
      <c r="A41" s="373">
        <v>17.100000000000001</v>
      </c>
      <c r="B41" s="375" t="s">
        <v>593</v>
      </c>
      <c r="C41" s="423">
        <v>1184995245.6200123</v>
      </c>
      <c r="D41" s="75"/>
      <c r="E41" s="74"/>
    </row>
    <row r="42" spans="1:5" ht="14.4">
      <c r="A42" s="373">
        <v>17.2</v>
      </c>
      <c r="B42" s="376" t="s">
        <v>594</v>
      </c>
      <c r="C42" s="423">
        <v>374996327.71000004</v>
      </c>
      <c r="D42" s="75"/>
      <c r="E42" s="74"/>
    </row>
    <row r="43" spans="1:5" ht="14.4">
      <c r="A43" s="373">
        <v>17.3</v>
      </c>
      <c r="B43" s="411" t="s">
        <v>595</v>
      </c>
      <c r="C43" s="423">
        <v>0</v>
      </c>
      <c r="D43" s="77"/>
      <c r="E43" s="74"/>
    </row>
    <row r="44" spans="1:5" ht="14.4">
      <c r="A44" s="373">
        <v>17.399999999999999</v>
      </c>
      <c r="B44" s="412" t="s">
        <v>596</v>
      </c>
      <c r="C44" s="423">
        <v>22958043.995745555</v>
      </c>
      <c r="D44" s="413"/>
      <c r="E44" s="74"/>
    </row>
    <row r="45" spans="1:5" ht="14.4">
      <c r="A45" s="373">
        <v>18</v>
      </c>
      <c r="B45" s="384" t="s">
        <v>597</v>
      </c>
      <c r="C45" s="423">
        <v>519235.17457714624</v>
      </c>
      <c r="D45" s="419"/>
      <c r="E45" s="78"/>
    </row>
    <row r="46" spans="1:5" ht="14.4">
      <c r="A46" s="373">
        <v>19</v>
      </c>
      <c r="B46" s="384" t="s">
        <v>598</v>
      </c>
      <c r="C46" s="423">
        <v>2765703</v>
      </c>
      <c r="D46" s="414"/>
    </row>
    <row r="47" spans="1:5" ht="14.4">
      <c r="A47" s="373">
        <v>19.100000000000001</v>
      </c>
      <c r="B47" s="415" t="s">
        <v>599</v>
      </c>
      <c r="C47" s="423">
        <v>0</v>
      </c>
      <c r="D47" s="414"/>
    </row>
    <row r="48" spans="1:5" ht="14.4">
      <c r="A48" s="373">
        <v>19.2</v>
      </c>
      <c r="B48" s="415" t="s">
        <v>600</v>
      </c>
      <c r="C48" s="423">
        <v>2765703</v>
      </c>
      <c r="D48" s="414"/>
    </row>
    <row r="49" spans="1:4" ht="14.4">
      <c r="A49" s="373">
        <v>20</v>
      </c>
      <c r="B49" s="379" t="s">
        <v>601</v>
      </c>
      <c r="C49" s="423">
        <v>93303662.939999998</v>
      </c>
      <c r="D49" s="521" t="s">
        <v>713</v>
      </c>
    </row>
    <row r="50" spans="1:4" ht="14.4">
      <c r="A50" s="373">
        <v>21</v>
      </c>
      <c r="B50" s="416" t="s">
        <v>602</v>
      </c>
      <c r="C50" s="423">
        <v>868367.18</v>
      </c>
      <c r="D50" s="414"/>
    </row>
    <row r="51" spans="1:4" ht="14.4">
      <c r="A51" s="373">
        <v>21.1</v>
      </c>
      <c r="B51" s="376" t="s">
        <v>603</v>
      </c>
      <c r="C51" s="423">
        <v>0</v>
      </c>
      <c r="D51" s="414"/>
    </row>
    <row r="52" spans="1:4" ht="14.4">
      <c r="A52" s="373">
        <v>22</v>
      </c>
      <c r="B52" s="380" t="s">
        <v>604</v>
      </c>
      <c r="C52" s="423">
        <v>1680406585.6203351</v>
      </c>
      <c r="D52" s="414"/>
    </row>
    <row r="53" spans="1:4" ht="14.4">
      <c r="A53" s="373"/>
      <c r="B53" s="381" t="s">
        <v>605</v>
      </c>
      <c r="C53" s="423">
        <v>0</v>
      </c>
      <c r="D53" s="414"/>
    </row>
    <row r="54" spans="1:4" ht="14.4">
      <c r="A54" s="373">
        <v>23</v>
      </c>
      <c r="B54" s="379" t="s">
        <v>606</v>
      </c>
      <c r="C54" s="423">
        <v>121372000</v>
      </c>
      <c r="D54" s="521" t="s">
        <v>714</v>
      </c>
    </row>
    <row r="55" spans="1:4" ht="14.4">
      <c r="A55" s="373">
        <v>24</v>
      </c>
      <c r="B55" s="379" t="s">
        <v>607</v>
      </c>
      <c r="C55" s="423">
        <v>0</v>
      </c>
      <c r="D55" s="414"/>
    </row>
    <row r="56" spans="1:4" ht="14.4">
      <c r="A56" s="373">
        <v>25</v>
      </c>
      <c r="B56" s="384" t="s">
        <v>608</v>
      </c>
      <c r="C56" s="423">
        <v>0</v>
      </c>
      <c r="D56" s="414"/>
    </row>
    <row r="57" spans="1:4" ht="14.4">
      <c r="A57" s="373">
        <v>26</v>
      </c>
      <c r="B57" s="384" t="s">
        <v>609</v>
      </c>
      <c r="C57" s="423">
        <v>0</v>
      </c>
      <c r="D57" s="414"/>
    </row>
    <row r="58" spans="1:4" ht="14.4">
      <c r="A58" s="373">
        <v>27</v>
      </c>
      <c r="B58" s="384" t="s">
        <v>610</v>
      </c>
      <c r="C58" s="423">
        <v>0</v>
      </c>
      <c r="D58" s="414"/>
    </row>
    <row r="59" spans="1:4" ht="14.4">
      <c r="A59" s="373">
        <v>27.1</v>
      </c>
      <c r="B59" s="412" t="s">
        <v>611</v>
      </c>
      <c r="C59" s="423">
        <v>0</v>
      </c>
      <c r="D59" s="414"/>
    </row>
    <row r="60" spans="1:4" ht="14.4">
      <c r="A60" s="373">
        <v>27.2</v>
      </c>
      <c r="B60" s="412" t="s">
        <v>612</v>
      </c>
      <c r="C60" s="423">
        <v>0</v>
      </c>
      <c r="D60" s="414"/>
    </row>
    <row r="61" spans="1:4" ht="14.4">
      <c r="A61" s="373">
        <v>28</v>
      </c>
      <c r="B61" s="382" t="s">
        <v>613</v>
      </c>
      <c r="C61" s="423">
        <v>0</v>
      </c>
      <c r="D61" s="414"/>
    </row>
    <row r="62" spans="1:4" ht="14.4">
      <c r="A62" s="373">
        <v>29</v>
      </c>
      <c r="B62" s="384" t="s">
        <v>614</v>
      </c>
      <c r="C62" s="423">
        <v>0</v>
      </c>
      <c r="D62" s="414"/>
    </row>
    <row r="63" spans="1:4" ht="14.4">
      <c r="A63" s="373">
        <v>29.1</v>
      </c>
      <c r="B63" s="417" t="s">
        <v>615</v>
      </c>
      <c r="C63" s="423">
        <v>0</v>
      </c>
      <c r="D63" s="414"/>
    </row>
    <row r="64" spans="1:4" ht="14.4">
      <c r="A64" s="373">
        <v>29.2</v>
      </c>
      <c r="B64" s="415" t="s">
        <v>616</v>
      </c>
      <c r="C64" s="423">
        <v>0</v>
      </c>
      <c r="D64" s="414"/>
    </row>
    <row r="65" spans="1:4" ht="14.4">
      <c r="A65" s="373">
        <v>29.3</v>
      </c>
      <c r="B65" s="415" t="s">
        <v>617</v>
      </c>
      <c r="C65" s="423">
        <v>0</v>
      </c>
      <c r="D65" s="414"/>
    </row>
    <row r="66" spans="1:4" ht="14.4">
      <c r="A66" s="373">
        <v>30</v>
      </c>
      <c r="B66" s="384" t="s">
        <v>618</v>
      </c>
      <c r="C66" s="423">
        <v>160983559</v>
      </c>
      <c r="D66" s="521" t="s">
        <v>715</v>
      </c>
    </row>
    <row r="67" spans="1:4" ht="14.4">
      <c r="A67" s="373">
        <v>31</v>
      </c>
      <c r="B67" s="418" t="s">
        <v>619</v>
      </c>
      <c r="C67" s="423">
        <v>282355559</v>
      </c>
      <c r="D67" s="414"/>
    </row>
    <row r="68" spans="1:4" ht="14.4">
      <c r="A68" s="373">
        <v>32</v>
      </c>
      <c r="B68" s="384" t="s">
        <v>620</v>
      </c>
      <c r="C68" s="423">
        <v>1962762144.6203351</v>
      </c>
      <c r="D68" s="414"/>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22"/>
  <sheetViews>
    <sheetView zoomScale="70" zoomScaleNormal="70" workbookViewId="0">
      <pane xSplit="1" ySplit="4" topLeftCell="B5" activePane="bottomRight" state="frozen"/>
      <selection pane="topRight"/>
      <selection pane="bottomLeft"/>
      <selection pane="bottomRight" activeCell="B5" sqref="B5"/>
    </sheetView>
  </sheetViews>
  <sheetFormatPr defaultColWidth="9.109375" defaultRowHeight="13.2"/>
  <cols>
    <col min="1" max="1" width="10.5546875" style="4" bestFit="1" customWidth="1"/>
    <col min="2" max="2" width="95" style="4" customWidth="1"/>
    <col min="3" max="3" width="13" style="4" bestFit="1" customWidth="1"/>
    <col min="4" max="4" width="16.44140625" style="4" bestFit="1" customWidth="1"/>
    <col min="5" max="5" width="13" style="4" bestFit="1" customWidth="1"/>
    <col min="6" max="6" width="16.44140625" style="4" bestFit="1" customWidth="1"/>
    <col min="7" max="7" width="13" style="4" bestFit="1" customWidth="1"/>
    <col min="8" max="8" width="13.33203125" style="4" bestFit="1" customWidth="1"/>
    <col min="9" max="9" width="13" style="4" bestFit="1" customWidth="1"/>
    <col min="10" max="10" width="13.33203125" style="4" bestFit="1" customWidth="1"/>
    <col min="11" max="11" width="13" style="4" bestFit="1" customWidth="1"/>
    <col min="12" max="16" width="13" style="14" bestFit="1" customWidth="1"/>
    <col min="17" max="17" width="14.6640625" style="14" customWidth="1"/>
    <col min="18" max="18" width="13" style="14" bestFit="1" customWidth="1"/>
    <col min="19" max="19" width="34.88671875" style="14" customWidth="1"/>
    <col min="20" max="16384" width="9.109375" style="14"/>
  </cols>
  <sheetData>
    <row r="1" spans="1:19">
      <c r="A1" s="2" t="s">
        <v>30</v>
      </c>
      <c r="B1" s="3" t="str">
        <f>Info!C2</f>
        <v>Terabank</v>
      </c>
    </row>
    <row r="2" spans="1:19">
      <c r="A2" s="2" t="s">
        <v>31</v>
      </c>
      <c r="B2" s="309">
        <f>'1. key ratios'!B2</f>
        <v>45657</v>
      </c>
    </row>
    <row r="4" spans="1:19" ht="27" thickBot="1">
      <c r="A4" s="4" t="s">
        <v>146</v>
      </c>
      <c r="B4" s="194" t="s">
        <v>251</v>
      </c>
    </row>
    <row r="5" spans="1:19" s="184" customFormat="1" ht="13.8">
      <c r="A5" s="179"/>
      <c r="B5" s="180"/>
      <c r="C5" s="181" t="s">
        <v>0</v>
      </c>
      <c r="D5" s="181" t="s">
        <v>1</v>
      </c>
      <c r="E5" s="181" t="s">
        <v>2</v>
      </c>
      <c r="F5" s="181" t="s">
        <v>3</v>
      </c>
      <c r="G5" s="181" t="s">
        <v>4</v>
      </c>
      <c r="H5" s="181" t="s">
        <v>5</v>
      </c>
      <c r="I5" s="181" t="s">
        <v>8</v>
      </c>
      <c r="J5" s="181" t="s">
        <v>9</v>
      </c>
      <c r="K5" s="181" t="s">
        <v>10</v>
      </c>
      <c r="L5" s="181" t="s">
        <v>11</v>
      </c>
      <c r="M5" s="181" t="s">
        <v>12</v>
      </c>
      <c r="N5" s="181" t="s">
        <v>13</v>
      </c>
      <c r="O5" s="181" t="s">
        <v>235</v>
      </c>
      <c r="P5" s="181" t="s">
        <v>236</v>
      </c>
      <c r="Q5" s="181" t="s">
        <v>237</v>
      </c>
      <c r="R5" s="182" t="s">
        <v>238</v>
      </c>
      <c r="S5" s="183" t="s">
        <v>239</v>
      </c>
    </row>
    <row r="6" spans="1:19" s="184" customFormat="1" ht="99" customHeight="1">
      <c r="A6" s="185"/>
      <c r="B6" s="624" t="s">
        <v>240</v>
      </c>
      <c r="C6" s="620">
        <v>0</v>
      </c>
      <c r="D6" s="621"/>
      <c r="E6" s="620">
        <v>0.2</v>
      </c>
      <c r="F6" s="621"/>
      <c r="G6" s="620">
        <v>0.35</v>
      </c>
      <c r="H6" s="621"/>
      <c r="I6" s="620">
        <v>0.5</v>
      </c>
      <c r="J6" s="621"/>
      <c r="K6" s="620">
        <v>0.75</v>
      </c>
      <c r="L6" s="621"/>
      <c r="M6" s="620">
        <v>1</v>
      </c>
      <c r="N6" s="621"/>
      <c r="O6" s="620">
        <v>1.5</v>
      </c>
      <c r="P6" s="621"/>
      <c r="Q6" s="620">
        <v>2.5</v>
      </c>
      <c r="R6" s="621"/>
      <c r="S6" s="622" t="s">
        <v>145</v>
      </c>
    </row>
    <row r="7" spans="1:19" s="184" customFormat="1" ht="30.75" customHeight="1">
      <c r="A7" s="185"/>
      <c r="B7" s="625"/>
      <c r="C7" s="176" t="s">
        <v>148</v>
      </c>
      <c r="D7" s="176" t="s">
        <v>147</v>
      </c>
      <c r="E7" s="176" t="s">
        <v>148</v>
      </c>
      <c r="F7" s="176" t="s">
        <v>147</v>
      </c>
      <c r="G7" s="176" t="s">
        <v>148</v>
      </c>
      <c r="H7" s="176" t="s">
        <v>147</v>
      </c>
      <c r="I7" s="176" t="s">
        <v>148</v>
      </c>
      <c r="J7" s="176" t="s">
        <v>147</v>
      </c>
      <c r="K7" s="176" t="s">
        <v>148</v>
      </c>
      <c r="L7" s="176" t="s">
        <v>147</v>
      </c>
      <c r="M7" s="176" t="s">
        <v>148</v>
      </c>
      <c r="N7" s="176" t="s">
        <v>147</v>
      </c>
      <c r="O7" s="176" t="s">
        <v>148</v>
      </c>
      <c r="P7" s="176" t="s">
        <v>147</v>
      </c>
      <c r="Q7" s="176" t="s">
        <v>148</v>
      </c>
      <c r="R7" s="176" t="s">
        <v>147</v>
      </c>
      <c r="S7" s="623"/>
    </row>
    <row r="8" spans="1:19">
      <c r="A8" s="80">
        <v>1</v>
      </c>
      <c r="B8" s="1" t="s">
        <v>51</v>
      </c>
      <c r="C8" s="81">
        <v>172755576.78089127</v>
      </c>
      <c r="D8" s="81">
        <v>0</v>
      </c>
      <c r="E8" s="81">
        <v>0</v>
      </c>
      <c r="F8" s="81">
        <v>0</v>
      </c>
      <c r="G8" s="81">
        <v>0</v>
      </c>
      <c r="H8" s="81">
        <v>0</v>
      </c>
      <c r="I8" s="81">
        <v>0</v>
      </c>
      <c r="J8" s="81">
        <v>0</v>
      </c>
      <c r="K8" s="81">
        <v>0</v>
      </c>
      <c r="L8" s="81">
        <v>0</v>
      </c>
      <c r="M8" s="81">
        <v>143289087.00999999</v>
      </c>
      <c r="N8" s="81">
        <v>0</v>
      </c>
      <c r="O8" s="81">
        <v>0</v>
      </c>
      <c r="P8" s="81">
        <v>0</v>
      </c>
      <c r="Q8" s="81">
        <v>0</v>
      </c>
      <c r="R8" s="81">
        <v>0</v>
      </c>
      <c r="S8" s="195">
        <v>143289087.00999999</v>
      </c>
    </row>
    <row r="9" spans="1:19">
      <c r="A9" s="80">
        <v>2</v>
      </c>
      <c r="B9" s="1" t="s">
        <v>52</v>
      </c>
      <c r="C9" s="81">
        <v>0</v>
      </c>
      <c r="D9" s="81">
        <v>0</v>
      </c>
      <c r="E9" s="81">
        <v>0</v>
      </c>
      <c r="F9" s="81">
        <v>0</v>
      </c>
      <c r="G9" s="81">
        <v>0</v>
      </c>
      <c r="H9" s="81">
        <v>0</v>
      </c>
      <c r="I9" s="81">
        <v>0</v>
      </c>
      <c r="J9" s="81">
        <v>0</v>
      </c>
      <c r="K9" s="81">
        <v>0</v>
      </c>
      <c r="L9" s="81">
        <v>0</v>
      </c>
      <c r="M9" s="81">
        <v>0</v>
      </c>
      <c r="N9" s="81">
        <v>0</v>
      </c>
      <c r="O9" s="81">
        <v>0</v>
      </c>
      <c r="P9" s="81">
        <v>0</v>
      </c>
      <c r="Q9" s="81">
        <v>0</v>
      </c>
      <c r="R9" s="81">
        <v>0</v>
      </c>
      <c r="S9" s="195">
        <v>0</v>
      </c>
    </row>
    <row r="10" spans="1:19">
      <c r="A10" s="80">
        <v>3</v>
      </c>
      <c r="B10" s="1" t="s">
        <v>164</v>
      </c>
      <c r="C10" s="81">
        <v>0</v>
      </c>
      <c r="D10" s="81">
        <v>0</v>
      </c>
      <c r="E10" s="81">
        <v>0</v>
      </c>
      <c r="F10" s="81">
        <v>0</v>
      </c>
      <c r="G10" s="81">
        <v>0</v>
      </c>
      <c r="H10" s="81">
        <v>0</v>
      </c>
      <c r="I10" s="81">
        <v>0</v>
      </c>
      <c r="J10" s="81">
        <v>0</v>
      </c>
      <c r="K10" s="81">
        <v>0</v>
      </c>
      <c r="L10" s="81">
        <v>0</v>
      </c>
      <c r="M10" s="81">
        <v>0</v>
      </c>
      <c r="N10" s="81">
        <v>0</v>
      </c>
      <c r="O10" s="81">
        <v>0</v>
      </c>
      <c r="P10" s="81">
        <v>0</v>
      </c>
      <c r="Q10" s="81">
        <v>0</v>
      </c>
      <c r="R10" s="81">
        <v>0</v>
      </c>
      <c r="S10" s="195">
        <v>0</v>
      </c>
    </row>
    <row r="11" spans="1:19">
      <c r="A11" s="80">
        <v>4</v>
      </c>
      <c r="B11" s="1" t="s">
        <v>53</v>
      </c>
      <c r="C11" s="81">
        <v>0</v>
      </c>
      <c r="D11" s="81">
        <v>0</v>
      </c>
      <c r="E11" s="81">
        <v>0</v>
      </c>
      <c r="F11" s="81">
        <v>0</v>
      </c>
      <c r="G11" s="81">
        <v>0</v>
      </c>
      <c r="H11" s="81">
        <v>0</v>
      </c>
      <c r="I11" s="81">
        <v>0</v>
      </c>
      <c r="J11" s="81">
        <v>0</v>
      </c>
      <c r="K11" s="81">
        <v>0</v>
      </c>
      <c r="L11" s="81">
        <v>0</v>
      </c>
      <c r="M11" s="81">
        <v>0</v>
      </c>
      <c r="N11" s="81">
        <v>0</v>
      </c>
      <c r="O11" s="81">
        <v>0</v>
      </c>
      <c r="P11" s="81">
        <v>0</v>
      </c>
      <c r="Q11" s="81">
        <v>0</v>
      </c>
      <c r="R11" s="81">
        <v>0</v>
      </c>
      <c r="S11" s="195">
        <v>0</v>
      </c>
    </row>
    <row r="12" spans="1:19">
      <c r="A12" s="80">
        <v>5</v>
      </c>
      <c r="B12" s="1" t="s">
        <v>54</v>
      </c>
      <c r="C12" s="81">
        <v>0</v>
      </c>
      <c r="D12" s="81">
        <v>0</v>
      </c>
      <c r="E12" s="81">
        <v>0</v>
      </c>
      <c r="F12" s="81">
        <v>0</v>
      </c>
      <c r="G12" s="81">
        <v>0</v>
      </c>
      <c r="H12" s="81">
        <v>0</v>
      </c>
      <c r="I12" s="81">
        <v>0</v>
      </c>
      <c r="J12" s="81">
        <v>0</v>
      </c>
      <c r="K12" s="81">
        <v>0</v>
      </c>
      <c r="L12" s="81">
        <v>0</v>
      </c>
      <c r="M12" s="81">
        <v>0</v>
      </c>
      <c r="N12" s="81">
        <v>0</v>
      </c>
      <c r="O12" s="81">
        <v>0</v>
      </c>
      <c r="P12" s="81">
        <v>0</v>
      </c>
      <c r="Q12" s="81">
        <v>0</v>
      </c>
      <c r="R12" s="81">
        <v>0</v>
      </c>
      <c r="S12" s="195">
        <v>0</v>
      </c>
    </row>
    <row r="13" spans="1:19">
      <c r="A13" s="80">
        <v>6</v>
      </c>
      <c r="B13" s="1" t="s">
        <v>55</v>
      </c>
      <c r="C13" s="81">
        <v>0</v>
      </c>
      <c r="D13" s="81">
        <v>0</v>
      </c>
      <c r="E13" s="81">
        <v>17942213.669999998</v>
      </c>
      <c r="F13" s="81">
        <v>0</v>
      </c>
      <c r="G13" s="81">
        <v>0</v>
      </c>
      <c r="H13" s="81">
        <v>0</v>
      </c>
      <c r="I13" s="81">
        <v>25765887.220000003</v>
      </c>
      <c r="J13" s="81">
        <v>0</v>
      </c>
      <c r="K13" s="81">
        <v>0</v>
      </c>
      <c r="L13" s="81">
        <v>0</v>
      </c>
      <c r="M13" s="81">
        <v>865928.0199999999</v>
      </c>
      <c r="N13" s="81">
        <v>0</v>
      </c>
      <c r="O13" s="81">
        <v>0</v>
      </c>
      <c r="P13" s="81">
        <v>0</v>
      </c>
      <c r="Q13" s="81">
        <v>0</v>
      </c>
      <c r="R13" s="81">
        <v>0</v>
      </c>
      <c r="S13" s="195">
        <v>17337314.364</v>
      </c>
    </row>
    <row r="14" spans="1:19">
      <c r="A14" s="80">
        <v>7</v>
      </c>
      <c r="B14" s="1" t="s">
        <v>56</v>
      </c>
      <c r="C14" s="81">
        <v>0</v>
      </c>
      <c r="D14" s="81">
        <v>0</v>
      </c>
      <c r="E14" s="81">
        <v>0</v>
      </c>
      <c r="F14" s="81">
        <v>0</v>
      </c>
      <c r="G14" s="81">
        <v>0</v>
      </c>
      <c r="H14" s="81">
        <v>0</v>
      </c>
      <c r="I14" s="81">
        <v>0</v>
      </c>
      <c r="J14" s="81">
        <v>0</v>
      </c>
      <c r="K14" s="81">
        <v>0</v>
      </c>
      <c r="L14" s="81">
        <v>0</v>
      </c>
      <c r="M14" s="81">
        <v>616634442.57508779</v>
      </c>
      <c r="N14" s="81">
        <v>38100203.644772463</v>
      </c>
      <c r="O14" s="81">
        <v>0</v>
      </c>
      <c r="P14" s="81">
        <v>0</v>
      </c>
      <c r="Q14" s="81">
        <v>0</v>
      </c>
      <c r="R14" s="81">
        <v>0</v>
      </c>
      <c r="S14" s="195">
        <v>654734646.2198602</v>
      </c>
    </row>
    <row r="15" spans="1:19">
      <c r="A15" s="80">
        <v>8</v>
      </c>
      <c r="B15" s="1" t="s">
        <v>57</v>
      </c>
      <c r="C15" s="81">
        <v>0</v>
      </c>
      <c r="D15" s="81">
        <v>0</v>
      </c>
      <c r="E15" s="81">
        <v>0</v>
      </c>
      <c r="F15" s="81">
        <v>0</v>
      </c>
      <c r="G15" s="81">
        <v>0</v>
      </c>
      <c r="H15" s="81">
        <v>0</v>
      </c>
      <c r="I15" s="81">
        <v>0</v>
      </c>
      <c r="J15" s="81">
        <v>0</v>
      </c>
      <c r="K15" s="81">
        <v>665793607.714643</v>
      </c>
      <c r="L15" s="81">
        <v>14091545.216519093</v>
      </c>
      <c r="M15" s="81">
        <v>0</v>
      </c>
      <c r="N15" s="81">
        <v>0</v>
      </c>
      <c r="O15" s="81">
        <v>0</v>
      </c>
      <c r="P15" s="81">
        <v>0</v>
      </c>
      <c r="Q15" s="81">
        <v>0</v>
      </c>
      <c r="R15" s="81">
        <v>0</v>
      </c>
      <c r="S15" s="195">
        <v>509913864.69837159</v>
      </c>
    </row>
    <row r="16" spans="1:19">
      <c r="A16" s="80">
        <v>9</v>
      </c>
      <c r="B16" s="1" t="s">
        <v>58</v>
      </c>
      <c r="C16" s="81">
        <v>0</v>
      </c>
      <c r="D16" s="81">
        <v>0</v>
      </c>
      <c r="E16" s="81">
        <v>0</v>
      </c>
      <c r="F16" s="81">
        <v>0</v>
      </c>
      <c r="G16" s="81">
        <v>132752495.38762262</v>
      </c>
      <c r="H16" s="81">
        <v>886344.70109999983</v>
      </c>
      <c r="I16" s="81">
        <v>0</v>
      </c>
      <c r="J16" s="81">
        <v>0</v>
      </c>
      <c r="K16" s="81">
        <v>0</v>
      </c>
      <c r="L16" s="81">
        <v>0</v>
      </c>
      <c r="M16" s="81">
        <v>0</v>
      </c>
      <c r="N16" s="81">
        <v>0</v>
      </c>
      <c r="O16" s="81">
        <v>0</v>
      </c>
      <c r="P16" s="81">
        <v>0</v>
      </c>
      <c r="Q16" s="81">
        <v>0</v>
      </c>
      <c r="R16" s="81">
        <v>0</v>
      </c>
      <c r="S16" s="195">
        <v>46773594.031052917</v>
      </c>
    </row>
    <row r="17" spans="1:19">
      <c r="A17" s="80">
        <v>10</v>
      </c>
      <c r="B17" s="1" t="s">
        <v>59</v>
      </c>
      <c r="C17" s="81">
        <v>0</v>
      </c>
      <c r="D17" s="81">
        <v>0</v>
      </c>
      <c r="E17" s="81">
        <v>0</v>
      </c>
      <c r="F17" s="81">
        <v>0</v>
      </c>
      <c r="G17" s="81">
        <v>0</v>
      </c>
      <c r="H17" s="81">
        <v>0</v>
      </c>
      <c r="I17" s="81">
        <v>0</v>
      </c>
      <c r="J17" s="81">
        <v>0</v>
      </c>
      <c r="K17" s="81">
        <v>0</v>
      </c>
      <c r="L17" s="81">
        <v>0</v>
      </c>
      <c r="M17" s="81">
        <v>0</v>
      </c>
      <c r="N17" s="81">
        <v>0</v>
      </c>
      <c r="O17" s="81">
        <v>22269325.787149005</v>
      </c>
      <c r="P17" s="81">
        <v>0</v>
      </c>
      <c r="Q17" s="81">
        <v>0</v>
      </c>
      <c r="R17" s="81">
        <v>0</v>
      </c>
      <c r="S17" s="195">
        <v>33403988.680723507</v>
      </c>
    </row>
    <row r="18" spans="1:19">
      <c r="A18" s="80">
        <v>11</v>
      </c>
      <c r="B18" s="1" t="s">
        <v>60</v>
      </c>
      <c r="C18" s="81">
        <v>0</v>
      </c>
      <c r="D18" s="81">
        <v>0</v>
      </c>
      <c r="E18" s="81">
        <v>0</v>
      </c>
      <c r="F18" s="81">
        <v>0</v>
      </c>
      <c r="G18" s="81">
        <v>0</v>
      </c>
      <c r="H18" s="81">
        <v>0</v>
      </c>
      <c r="I18" s="81">
        <v>0</v>
      </c>
      <c r="J18" s="81">
        <v>0</v>
      </c>
      <c r="K18" s="81">
        <v>0</v>
      </c>
      <c r="L18" s="81">
        <v>0</v>
      </c>
      <c r="M18" s="81">
        <v>0</v>
      </c>
      <c r="N18" s="81">
        <v>0</v>
      </c>
      <c r="O18" s="81">
        <v>0</v>
      </c>
      <c r="P18" s="81">
        <v>0</v>
      </c>
      <c r="Q18" s="81">
        <v>0</v>
      </c>
      <c r="R18" s="81">
        <v>0</v>
      </c>
      <c r="S18" s="195">
        <v>0</v>
      </c>
    </row>
    <row r="19" spans="1:19">
      <c r="A19" s="80">
        <v>12</v>
      </c>
      <c r="B19" s="1" t="s">
        <v>61</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195">
        <v>0</v>
      </c>
    </row>
    <row r="20" spans="1:19">
      <c r="A20" s="80">
        <v>13</v>
      </c>
      <c r="B20" s="1" t="s">
        <v>144</v>
      </c>
      <c r="C20" s="81">
        <v>0</v>
      </c>
      <c r="D20" s="81">
        <v>0</v>
      </c>
      <c r="E20" s="81">
        <v>0</v>
      </c>
      <c r="F20" s="81">
        <v>0</v>
      </c>
      <c r="G20" s="81">
        <v>0</v>
      </c>
      <c r="H20" s="81">
        <v>0</v>
      </c>
      <c r="I20" s="81">
        <v>0</v>
      </c>
      <c r="J20" s="81">
        <v>0</v>
      </c>
      <c r="K20" s="81">
        <v>0</v>
      </c>
      <c r="L20" s="81">
        <v>0</v>
      </c>
      <c r="M20" s="81">
        <v>0</v>
      </c>
      <c r="N20" s="81">
        <v>0</v>
      </c>
      <c r="O20" s="81">
        <v>0</v>
      </c>
      <c r="P20" s="81">
        <v>0</v>
      </c>
      <c r="Q20" s="81">
        <v>0</v>
      </c>
      <c r="R20" s="81">
        <v>0</v>
      </c>
      <c r="S20" s="195">
        <v>0</v>
      </c>
    </row>
    <row r="21" spans="1:19">
      <c r="A21" s="80">
        <v>14</v>
      </c>
      <c r="B21" s="1" t="s">
        <v>63</v>
      </c>
      <c r="C21" s="81">
        <v>55881172.719999984</v>
      </c>
      <c r="D21" s="81">
        <v>0</v>
      </c>
      <c r="E21" s="81">
        <v>12378.04</v>
      </c>
      <c r="F21" s="81">
        <v>0</v>
      </c>
      <c r="G21" s="81">
        <v>0</v>
      </c>
      <c r="H21" s="81">
        <v>0</v>
      </c>
      <c r="I21" s="81">
        <v>0</v>
      </c>
      <c r="J21" s="81">
        <v>0</v>
      </c>
      <c r="K21" s="81">
        <v>0</v>
      </c>
      <c r="L21" s="81">
        <v>0</v>
      </c>
      <c r="M21" s="81">
        <v>76992685.682977602</v>
      </c>
      <c r="N21" s="81">
        <v>0</v>
      </c>
      <c r="O21" s="81">
        <v>0</v>
      </c>
      <c r="P21" s="81">
        <v>0</v>
      </c>
      <c r="Q21" s="81">
        <v>0</v>
      </c>
      <c r="R21" s="81">
        <v>0</v>
      </c>
      <c r="S21" s="195">
        <v>76995161.290977597</v>
      </c>
    </row>
    <row r="22" spans="1:19" ht="13.8" thickBot="1">
      <c r="A22" s="82"/>
      <c r="B22" s="83" t="s">
        <v>64</v>
      </c>
      <c r="C22" s="84">
        <v>228636749.50089127</v>
      </c>
      <c r="D22" s="84">
        <v>0</v>
      </c>
      <c r="E22" s="84">
        <v>17954591.709999997</v>
      </c>
      <c r="F22" s="84">
        <v>0</v>
      </c>
      <c r="G22" s="84">
        <v>132752495.38762262</v>
      </c>
      <c r="H22" s="84">
        <v>886344.70109999983</v>
      </c>
      <c r="I22" s="84">
        <v>25765887.220000003</v>
      </c>
      <c r="J22" s="84">
        <v>0</v>
      </c>
      <c r="K22" s="84">
        <v>665793607.714643</v>
      </c>
      <c r="L22" s="84">
        <v>14091545.216519093</v>
      </c>
      <c r="M22" s="84">
        <v>837782143.28806531</v>
      </c>
      <c r="N22" s="84">
        <v>38100203.644772463</v>
      </c>
      <c r="O22" s="84">
        <v>22269325.787149005</v>
      </c>
      <c r="P22" s="84">
        <v>0</v>
      </c>
      <c r="Q22" s="84">
        <v>0</v>
      </c>
      <c r="R22" s="84">
        <v>0</v>
      </c>
      <c r="S22" s="196">
        <v>1482447656.2949858</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V28"/>
  <sheetViews>
    <sheetView workbookViewId="0">
      <pane xSplit="2" ySplit="6" topLeftCell="C7" activePane="bottomRight" state="frozen"/>
      <selection pane="topRight"/>
      <selection pane="bottomLeft"/>
      <selection pane="bottomRight" activeCell="C7" sqref="C7"/>
    </sheetView>
  </sheetViews>
  <sheetFormatPr defaultColWidth="9.109375" defaultRowHeight="13.2"/>
  <cols>
    <col min="1" max="1" width="10.5546875" style="4" bestFit="1" customWidth="1"/>
    <col min="2" max="2" width="63.6640625" style="4" bestFit="1" customWidth="1"/>
    <col min="3" max="3" width="19" style="4" customWidth="1"/>
    <col min="4" max="4" width="19.5546875" style="4" customWidth="1"/>
    <col min="5" max="5" width="31.109375" style="4" customWidth="1"/>
    <col min="6" max="6" width="29.109375" style="4" customWidth="1"/>
    <col min="7" max="7" width="28.5546875" style="4" customWidth="1"/>
    <col min="8" max="8" width="26.44140625" style="4" customWidth="1"/>
    <col min="9" max="9" width="23.6640625" style="4" customWidth="1"/>
    <col min="10" max="10" width="21.5546875" style="4" customWidth="1"/>
    <col min="11" max="11" width="15.6640625" style="4" customWidth="1"/>
    <col min="12" max="12" width="13.33203125" style="4" customWidth="1"/>
    <col min="13" max="13" width="20.88671875" style="4" customWidth="1"/>
    <col min="14" max="14" width="19.33203125" style="4" customWidth="1"/>
    <col min="15" max="15" width="18.44140625" style="4" customWidth="1"/>
    <col min="16" max="16" width="19" style="4" customWidth="1"/>
    <col min="17" max="17" width="20.33203125" style="4" customWidth="1"/>
    <col min="18" max="18" width="18" style="4" customWidth="1"/>
    <col min="19" max="19" width="36" style="4" customWidth="1"/>
    <col min="20" max="20" width="26.109375" style="4" customWidth="1"/>
    <col min="21" max="21" width="24.88671875" style="4" customWidth="1"/>
    <col min="22" max="22" width="20" style="4" customWidth="1"/>
    <col min="23" max="16384" width="9.109375" style="14"/>
  </cols>
  <sheetData>
    <row r="1" spans="1:22">
      <c r="A1" s="2" t="s">
        <v>30</v>
      </c>
      <c r="B1" s="3" t="str">
        <f>Info!C2</f>
        <v>Terabank</v>
      </c>
    </row>
    <row r="2" spans="1:22">
      <c r="A2" s="2" t="s">
        <v>31</v>
      </c>
      <c r="B2" s="309">
        <f>'1. key ratios'!B2</f>
        <v>45657</v>
      </c>
    </row>
    <row r="4" spans="1:22" ht="13.8" thickBot="1">
      <c r="A4" s="4" t="s">
        <v>243</v>
      </c>
      <c r="B4" s="85" t="s">
        <v>50</v>
      </c>
      <c r="V4" s="15" t="s">
        <v>35</v>
      </c>
    </row>
    <row r="5" spans="1:22" ht="12.75" customHeight="1">
      <c r="A5" s="86"/>
      <c r="B5" s="87"/>
      <c r="C5" s="626" t="s">
        <v>169</v>
      </c>
      <c r="D5" s="627"/>
      <c r="E5" s="627"/>
      <c r="F5" s="627"/>
      <c r="G5" s="627"/>
      <c r="H5" s="627"/>
      <c r="I5" s="627"/>
      <c r="J5" s="627"/>
      <c r="K5" s="627"/>
      <c r="L5" s="628"/>
      <c r="M5" s="629" t="s">
        <v>170</v>
      </c>
      <c r="N5" s="630"/>
      <c r="O5" s="630"/>
      <c r="P5" s="630"/>
      <c r="Q5" s="630"/>
      <c r="R5" s="630"/>
      <c r="S5" s="631"/>
      <c r="T5" s="634" t="s">
        <v>241</v>
      </c>
      <c r="U5" s="634" t="s">
        <v>242</v>
      </c>
      <c r="V5" s="632" t="s">
        <v>76</v>
      </c>
    </row>
    <row r="6" spans="1:22" s="43" customFormat="1" ht="105.6">
      <c r="A6" s="41"/>
      <c r="B6" s="88"/>
      <c r="C6" s="89" t="s">
        <v>65</v>
      </c>
      <c r="D6" s="160" t="s">
        <v>66</v>
      </c>
      <c r="E6" s="115" t="s">
        <v>172</v>
      </c>
      <c r="F6" s="115" t="s">
        <v>173</v>
      </c>
      <c r="G6" s="160" t="s">
        <v>176</v>
      </c>
      <c r="H6" s="160" t="s">
        <v>171</v>
      </c>
      <c r="I6" s="160" t="s">
        <v>67</v>
      </c>
      <c r="J6" s="160" t="s">
        <v>68</v>
      </c>
      <c r="K6" s="90" t="s">
        <v>69</v>
      </c>
      <c r="L6" s="91" t="s">
        <v>70</v>
      </c>
      <c r="M6" s="89" t="s">
        <v>174</v>
      </c>
      <c r="N6" s="90" t="s">
        <v>71</v>
      </c>
      <c r="O6" s="90" t="s">
        <v>72</v>
      </c>
      <c r="P6" s="90" t="s">
        <v>73</v>
      </c>
      <c r="Q6" s="90" t="s">
        <v>74</v>
      </c>
      <c r="R6" s="90" t="s">
        <v>75</v>
      </c>
      <c r="S6" s="178" t="s">
        <v>175</v>
      </c>
      <c r="T6" s="635"/>
      <c r="U6" s="635"/>
      <c r="V6" s="633"/>
    </row>
    <row r="7" spans="1:22">
      <c r="A7" s="92">
        <v>1</v>
      </c>
      <c r="B7" s="1" t="s">
        <v>51</v>
      </c>
      <c r="C7" s="93">
        <v>0</v>
      </c>
      <c r="D7" s="93">
        <v>0</v>
      </c>
      <c r="E7" s="93">
        <v>0</v>
      </c>
      <c r="F7" s="93">
        <v>0</v>
      </c>
      <c r="G7" s="93">
        <v>0</v>
      </c>
      <c r="H7" s="93">
        <v>0</v>
      </c>
      <c r="I7" s="93">
        <v>0</v>
      </c>
      <c r="J7" s="93">
        <v>0</v>
      </c>
      <c r="K7" s="93">
        <v>0</v>
      </c>
      <c r="L7" s="93">
        <v>0</v>
      </c>
      <c r="M7" s="93">
        <v>0</v>
      </c>
      <c r="N7" s="93">
        <v>0</v>
      </c>
      <c r="O7" s="93">
        <v>0</v>
      </c>
      <c r="P7" s="93">
        <v>0</v>
      </c>
      <c r="Q7" s="93">
        <v>0</v>
      </c>
      <c r="R7" s="93">
        <v>0</v>
      </c>
      <c r="S7" s="93">
        <v>0</v>
      </c>
      <c r="T7" s="93">
        <v>0</v>
      </c>
      <c r="U7" s="93">
        <v>0</v>
      </c>
      <c r="V7" s="95">
        <f>SUM(C7:S7)</f>
        <v>0</v>
      </c>
    </row>
    <row r="8" spans="1:22">
      <c r="A8" s="92">
        <v>2</v>
      </c>
      <c r="B8" s="1" t="s">
        <v>52</v>
      </c>
      <c r="C8" s="93">
        <v>0</v>
      </c>
      <c r="D8" s="93">
        <v>0</v>
      </c>
      <c r="E8" s="93">
        <v>0</v>
      </c>
      <c r="F8" s="93">
        <v>0</v>
      </c>
      <c r="G8" s="93">
        <v>0</v>
      </c>
      <c r="H8" s="93">
        <v>0</v>
      </c>
      <c r="I8" s="93">
        <v>0</v>
      </c>
      <c r="J8" s="93">
        <v>0</v>
      </c>
      <c r="K8" s="93">
        <v>0</v>
      </c>
      <c r="L8" s="93">
        <v>0</v>
      </c>
      <c r="M8" s="93">
        <v>0</v>
      </c>
      <c r="N8" s="93">
        <v>0</v>
      </c>
      <c r="O8" s="93">
        <v>0</v>
      </c>
      <c r="P8" s="93">
        <v>0</v>
      </c>
      <c r="Q8" s="93">
        <v>0</v>
      </c>
      <c r="R8" s="93">
        <v>0</v>
      </c>
      <c r="S8" s="93">
        <v>0</v>
      </c>
      <c r="T8" s="93">
        <v>0</v>
      </c>
      <c r="U8" s="93">
        <v>0</v>
      </c>
      <c r="V8" s="95">
        <f t="shared" ref="V8:V20" si="0">SUM(C8:S8)</f>
        <v>0</v>
      </c>
    </row>
    <row r="9" spans="1:22">
      <c r="A9" s="92">
        <v>3</v>
      </c>
      <c r="B9" s="1" t="s">
        <v>165</v>
      </c>
      <c r="C9" s="93">
        <v>0</v>
      </c>
      <c r="D9" s="93">
        <v>0</v>
      </c>
      <c r="E9" s="93">
        <v>0</v>
      </c>
      <c r="F9" s="93">
        <v>0</v>
      </c>
      <c r="G9" s="93">
        <v>0</v>
      </c>
      <c r="H9" s="93">
        <v>0</v>
      </c>
      <c r="I9" s="93">
        <v>0</v>
      </c>
      <c r="J9" s="93">
        <v>0</v>
      </c>
      <c r="K9" s="93">
        <v>0</v>
      </c>
      <c r="L9" s="93">
        <v>0</v>
      </c>
      <c r="M9" s="93">
        <v>0</v>
      </c>
      <c r="N9" s="93">
        <v>0</v>
      </c>
      <c r="O9" s="93">
        <v>0</v>
      </c>
      <c r="P9" s="93">
        <v>0</v>
      </c>
      <c r="Q9" s="93">
        <v>0</v>
      </c>
      <c r="R9" s="93">
        <v>0</v>
      </c>
      <c r="S9" s="93">
        <v>0</v>
      </c>
      <c r="T9" s="93">
        <v>0</v>
      </c>
      <c r="U9" s="93">
        <v>0</v>
      </c>
      <c r="V9" s="95">
        <f t="shared" si="0"/>
        <v>0</v>
      </c>
    </row>
    <row r="10" spans="1:22">
      <c r="A10" s="92">
        <v>4</v>
      </c>
      <c r="B10" s="1" t="s">
        <v>53</v>
      </c>
      <c r="C10" s="93">
        <v>0</v>
      </c>
      <c r="D10" s="93">
        <v>0</v>
      </c>
      <c r="E10" s="93">
        <v>0</v>
      </c>
      <c r="F10" s="93">
        <v>0</v>
      </c>
      <c r="G10" s="93">
        <v>0</v>
      </c>
      <c r="H10" s="93">
        <v>0</v>
      </c>
      <c r="I10" s="93">
        <v>0</v>
      </c>
      <c r="J10" s="93">
        <v>0</v>
      </c>
      <c r="K10" s="93">
        <v>0</v>
      </c>
      <c r="L10" s="93">
        <v>0</v>
      </c>
      <c r="M10" s="93">
        <v>0</v>
      </c>
      <c r="N10" s="93">
        <v>0</v>
      </c>
      <c r="O10" s="93">
        <v>0</v>
      </c>
      <c r="P10" s="93">
        <v>0</v>
      </c>
      <c r="Q10" s="93">
        <v>0</v>
      </c>
      <c r="R10" s="93">
        <v>0</v>
      </c>
      <c r="S10" s="93">
        <v>0</v>
      </c>
      <c r="T10" s="93">
        <v>0</v>
      </c>
      <c r="U10" s="93">
        <v>0</v>
      </c>
      <c r="V10" s="95">
        <f t="shared" si="0"/>
        <v>0</v>
      </c>
    </row>
    <row r="11" spans="1:22">
      <c r="A11" s="92">
        <v>5</v>
      </c>
      <c r="B11" s="1" t="s">
        <v>54</v>
      </c>
      <c r="C11" s="93">
        <v>0</v>
      </c>
      <c r="D11" s="93">
        <v>0</v>
      </c>
      <c r="E11" s="93">
        <v>0</v>
      </c>
      <c r="F11" s="93">
        <v>0</v>
      </c>
      <c r="G11" s="93">
        <v>0</v>
      </c>
      <c r="H11" s="93">
        <v>0</v>
      </c>
      <c r="I11" s="93">
        <v>0</v>
      </c>
      <c r="J11" s="93">
        <v>0</v>
      </c>
      <c r="K11" s="93">
        <v>0</v>
      </c>
      <c r="L11" s="93">
        <v>0</v>
      </c>
      <c r="M11" s="93">
        <v>0</v>
      </c>
      <c r="N11" s="93">
        <v>0</v>
      </c>
      <c r="O11" s="93">
        <v>0</v>
      </c>
      <c r="P11" s="93">
        <v>0</v>
      </c>
      <c r="Q11" s="93">
        <v>0</v>
      </c>
      <c r="R11" s="93">
        <v>0</v>
      </c>
      <c r="S11" s="93">
        <v>0</v>
      </c>
      <c r="T11" s="93">
        <v>0</v>
      </c>
      <c r="U11" s="93">
        <v>0</v>
      </c>
      <c r="V11" s="95">
        <f t="shared" si="0"/>
        <v>0</v>
      </c>
    </row>
    <row r="12" spans="1:22">
      <c r="A12" s="92">
        <v>6</v>
      </c>
      <c r="B12" s="1" t="s">
        <v>55</v>
      </c>
      <c r="C12" s="93">
        <v>0</v>
      </c>
      <c r="D12" s="93">
        <v>0</v>
      </c>
      <c r="E12" s="93">
        <v>0</v>
      </c>
      <c r="F12" s="93">
        <v>0</v>
      </c>
      <c r="G12" s="93">
        <v>0</v>
      </c>
      <c r="H12" s="93">
        <v>0</v>
      </c>
      <c r="I12" s="93">
        <v>0</v>
      </c>
      <c r="J12" s="93">
        <v>0</v>
      </c>
      <c r="K12" s="93">
        <v>0</v>
      </c>
      <c r="L12" s="93">
        <v>0</v>
      </c>
      <c r="M12" s="93">
        <v>0</v>
      </c>
      <c r="N12" s="93">
        <v>0</v>
      </c>
      <c r="O12" s="93">
        <v>0</v>
      </c>
      <c r="P12" s="93">
        <v>0</v>
      </c>
      <c r="Q12" s="93">
        <v>0</v>
      </c>
      <c r="R12" s="93">
        <v>0</v>
      </c>
      <c r="S12" s="93">
        <v>0</v>
      </c>
      <c r="T12" s="93">
        <v>0</v>
      </c>
      <c r="U12" s="93">
        <v>0</v>
      </c>
      <c r="V12" s="95">
        <f t="shared" si="0"/>
        <v>0</v>
      </c>
    </row>
    <row r="13" spans="1:22">
      <c r="A13" s="92">
        <v>7</v>
      </c>
      <c r="B13" s="1" t="s">
        <v>56</v>
      </c>
      <c r="C13" s="93">
        <v>0</v>
      </c>
      <c r="D13" s="93">
        <v>19773578.964400001</v>
      </c>
      <c r="E13" s="93">
        <v>0</v>
      </c>
      <c r="F13" s="93">
        <v>0</v>
      </c>
      <c r="G13" s="93">
        <v>0</v>
      </c>
      <c r="H13" s="93">
        <v>0</v>
      </c>
      <c r="I13" s="93">
        <v>0</v>
      </c>
      <c r="J13" s="93">
        <v>0</v>
      </c>
      <c r="K13" s="93">
        <v>0</v>
      </c>
      <c r="L13" s="93">
        <v>0</v>
      </c>
      <c r="M13" s="93">
        <v>0</v>
      </c>
      <c r="N13" s="93">
        <v>0</v>
      </c>
      <c r="O13" s="93">
        <v>0</v>
      </c>
      <c r="P13" s="93">
        <v>0</v>
      </c>
      <c r="Q13" s="93">
        <v>0</v>
      </c>
      <c r="R13" s="93">
        <v>0</v>
      </c>
      <c r="S13" s="93">
        <v>0</v>
      </c>
      <c r="T13" s="93">
        <v>17615771.863500003</v>
      </c>
      <c r="U13" s="93">
        <v>2157807.1008999995</v>
      </c>
      <c r="V13" s="95">
        <f t="shared" si="0"/>
        <v>19773578.964400001</v>
      </c>
    </row>
    <row r="14" spans="1:22">
      <c r="A14" s="92">
        <v>8</v>
      </c>
      <c r="B14" s="1" t="s">
        <v>57</v>
      </c>
      <c r="C14" s="93">
        <v>0</v>
      </c>
      <c r="D14" s="93">
        <v>4294264.6537999995</v>
      </c>
      <c r="E14" s="93">
        <v>0</v>
      </c>
      <c r="F14" s="93">
        <v>0</v>
      </c>
      <c r="G14" s="93">
        <v>0</v>
      </c>
      <c r="H14" s="93">
        <v>0</v>
      </c>
      <c r="I14" s="93">
        <v>0</v>
      </c>
      <c r="J14" s="93">
        <v>0</v>
      </c>
      <c r="K14" s="93">
        <v>0</v>
      </c>
      <c r="L14" s="93">
        <v>0</v>
      </c>
      <c r="M14" s="93">
        <v>0</v>
      </c>
      <c r="N14" s="93">
        <v>0</v>
      </c>
      <c r="O14" s="93">
        <v>0</v>
      </c>
      <c r="P14" s="93">
        <v>0</v>
      </c>
      <c r="Q14" s="93">
        <v>0</v>
      </c>
      <c r="R14" s="93">
        <v>0</v>
      </c>
      <c r="S14" s="93">
        <v>0</v>
      </c>
      <c r="T14" s="93">
        <v>3704374.8528999989</v>
      </c>
      <c r="U14" s="93">
        <v>589889.80090000015</v>
      </c>
      <c r="V14" s="95">
        <f t="shared" si="0"/>
        <v>4294264.6537999995</v>
      </c>
    </row>
    <row r="15" spans="1:22">
      <c r="A15" s="92">
        <v>9</v>
      </c>
      <c r="B15" s="1" t="s">
        <v>58</v>
      </c>
      <c r="C15" s="93">
        <v>0</v>
      </c>
      <c r="D15" s="93">
        <v>0</v>
      </c>
      <c r="E15" s="93">
        <v>0</v>
      </c>
      <c r="F15" s="93">
        <v>0</v>
      </c>
      <c r="G15" s="93">
        <v>0</v>
      </c>
      <c r="H15" s="93">
        <v>0</v>
      </c>
      <c r="I15" s="93">
        <v>0</v>
      </c>
      <c r="J15" s="93">
        <v>0</v>
      </c>
      <c r="K15" s="93">
        <v>0</v>
      </c>
      <c r="L15" s="93">
        <v>0</v>
      </c>
      <c r="M15" s="93">
        <v>0</v>
      </c>
      <c r="N15" s="93">
        <v>0</v>
      </c>
      <c r="O15" s="93">
        <v>0</v>
      </c>
      <c r="P15" s="93">
        <v>0</v>
      </c>
      <c r="Q15" s="93">
        <v>0</v>
      </c>
      <c r="R15" s="93">
        <v>0</v>
      </c>
      <c r="S15" s="93">
        <v>0</v>
      </c>
      <c r="T15" s="93">
        <v>0</v>
      </c>
      <c r="U15" s="93">
        <v>0</v>
      </c>
      <c r="V15" s="95">
        <f t="shared" si="0"/>
        <v>0</v>
      </c>
    </row>
    <row r="16" spans="1:22">
      <c r="A16" s="92">
        <v>10</v>
      </c>
      <c r="B16" s="1" t="s">
        <v>59</v>
      </c>
      <c r="C16" s="93">
        <v>0</v>
      </c>
      <c r="D16" s="93">
        <v>0</v>
      </c>
      <c r="E16" s="93">
        <v>0</v>
      </c>
      <c r="F16" s="93">
        <v>0</v>
      </c>
      <c r="G16" s="93">
        <v>0</v>
      </c>
      <c r="H16" s="93">
        <v>0</v>
      </c>
      <c r="I16" s="93">
        <v>0</v>
      </c>
      <c r="J16" s="93">
        <v>0</v>
      </c>
      <c r="K16" s="93">
        <v>0</v>
      </c>
      <c r="L16" s="93">
        <v>0</v>
      </c>
      <c r="M16" s="93">
        <v>0</v>
      </c>
      <c r="N16" s="93">
        <v>0</v>
      </c>
      <c r="O16" s="93">
        <v>0</v>
      </c>
      <c r="P16" s="93">
        <v>0</v>
      </c>
      <c r="Q16" s="93">
        <v>0</v>
      </c>
      <c r="R16" s="93">
        <v>0</v>
      </c>
      <c r="S16" s="93">
        <v>0</v>
      </c>
      <c r="T16" s="93">
        <v>0</v>
      </c>
      <c r="U16" s="93">
        <v>0</v>
      </c>
      <c r="V16" s="95">
        <f t="shared" si="0"/>
        <v>0</v>
      </c>
    </row>
    <row r="17" spans="1:22">
      <c r="A17" s="92">
        <v>11</v>
      </c>
      <c r="B17" s="1" t="s">
        <v>60</v>
      </c>
      <c r="C17" s="93">
        <v>0</v>
      </c>
      <c r="D17" s="93">
        <v>0</v>
      </c>
      <c r="E17" s="93">
        <v>0</v>
      </c>
      <c r="F17" s="93">
        <v>0</v>
      </c>
      <c r="G17" s="93">
        <v>0</v>
      </c>
      <c r="H17" s="93">
        <v>0</v>
      </c>
      <c r="I17" s="93">
        <v>0</v>
      </c>
      <c r="J17" s="93">
        <v>0</v>
      </c>
      <c r="K17" s="93">
        <v>0</v>
      </c>
      <c r="L17" s="93">
        <v>0</v>
      </c>
      <c r="M17" s="93">
        <v>0</v>
      </c>
      <c r="N17" s="93">
        <v>0</v>
      </c>
      <c r="O17" s="93">
        <v>0</v>
      </c>
      <c r="P17" s="93">
        <v>0</v>
      </c>
      <c r="Q17" s="93">
        <v>0</v>
      </c>
      <c r="R17" s="93">
        <v>0</v>
      </c>
      <c r="S17" s="93">
        <v>0</v>
      </c>
      <c r="T17" s="93">
        <v>0</v>
      </c>
      <c r="U17" s="93">
        <v>0</v>
      </c>
      <c r="V17" s="95">
        <f t="shared" si="0"/>
        <v>0</v>
      </c>
    </row>
    <row r="18" spans="1:22">
      <c r="A18" s="92">
        <v>12</v>
      </c>
      <c r="B18" s="1" t="s">
        <v>61</v>
      </c>
      <c r="C18" s="93">
        <v>0</v>
      </c>
      <c r="D18" s="93">
        <v>0</v>
      </c>
      <c r="E18" s="93">
        <v>0</v>
      </c>
      <c r="F18" s="93">
        <v>0</v>
      </c>
      <c r="G18" s="93">
        <v>0</v>
      </c>
      <c r="H18" s="93">
        <v>0</v>
      </c>
      <c r="I18" s="93">
        <v>0</v>
      </c>
      <c r="J18" s="93">
        <v>0</v>
      </c>
      <c r="K18" s="93">
        <v>0</v>
      </c>
      <c r="L18" s="93">
        <v>0</v>
      </c>
      <c r="M18" s="93">
        <v>0</v>
      </c>
      <c r="N18" s="93">
        <v>0</v>
      </c>
      <c r="O18" s="93">
        <v>0</v>
      </c>
      <c r="P18" s="93">
        <v>0</v>
      </c>
      <c r="Q18" s="93">
        <v>0</v>
      </c>
      <c r="R18" s="93">
        <v>0</v>
      </c>
      <c r="S18" s="93">
        <v>0</v>
      </c>
      <c r="T18" s="93">
        <v>0</v>
      </c>
      <c r="U18" s="93">
        <v>0</v>
      </c>
      <c r="V18" s="95">
        <f t="shared" si="0"/>
        <v>0</v>
      </c>
    </row>
    <row r="19" spans="1:22">
      <c r="A19" s="92">
        <v>13</v>
      </c>
      <c r="B19" s="1" t="s">
        <v>62</v>
      </c>
      <c r="C19" s="93">
        <v>0</v>
      </c>
      <c r="D19" s="93">
        <v>0</v>
      </c>
      <c r="E19" s="93">
        <v>0</v>
      </c>
      <c r="F19" s="93">
        <v>0</v>
      </c>
      <c r="G19" s="93">
        <v>0</v>
      </c>
      <c r="H19" s="93">
        <v>0</v>
      </c>
      <c r="I19" s="93">
        <v>0</v>
      </c>
      <c r="J19" s="93">
        <v>0</v>
      </c>
      <c r="K19" s="93">
        <v>0</v>
      </c>
      <c r="L19" s="93">
        <v>0</v>
      </c>
      <c r="M19" s="93">
        <v>0</v>
      </c>
      <c r="N19" s="93">
        <v>0</v>
      </c>
      <c r="O19" s="93">
        <v>0</v>
      </c>
      <c r="P19" s="93">
        <v>0</v>
      </c>
      <c r="Q19" s="93">
        <v>0</v>
      </c>
      <c r="R19" s="93">
        <v>0</v>
      </c>
      <c r="S19" s="93">
        <v>0</v>
      </c>
      <c r="T19" s="93">
        <v>0</v>
      </c>
      <c r="U19" s="93">
        <v>0</v>
      </c>
      <c r="V19" s="95">
        <f t="shared" si="0"/>
        <v>0</v>
      </c>
    </row>
    <row r="20" spans="1:22">
      <c r="A20" s="92">
        <v>14</v>
      </c>
      <c r="B20" s="1" t="s">
        <v>63</v>
      </c>
      <c r="C20" s="93">
        <v>0</v>
      </c>
      <c r="D20" s="93">
        <v>0</v>
      </c>
      <c r="E20" s="93">
        <v>0</v>
      </c>
      <c r="F20" s="93">
        <v>0</v>
      </c>
      <c r="G20" s="93">
        <v>0</v>
      </c>
      <c r="H20" s="93">
        <v>0</v>
      </c>
      <c r="I20" s="93">
        <v>0</v>
      </c>
      <c r="J20" s="93">
        <v>0</v>
      </c>
      <c r="K20" s="93">
        <v>0</v>
      </c>
      <c r="L20" s="93">
        <v>0</v>
      </c>
      <c r="M20" s="93">
        <v>0</v>
      </c>
      <c r="N20" s="93">
        <v>0</v>
      </c>
      <c r="O20" s="93">
        <v>0</v>
      </c>
      <c r="P20" s="93">
        <v>0</v>
      </c>
      <c r="Q20" s="93">
        <v>0</v>
      </c>
      <c r="R20" s="93">
        <v>0</v>
      </c>
      <c r="S20" s="93">
        <v>0</v>
      </c>
      <c r="T20" s="93">
        <v>0</v>
      </c>
      <c r="U20" s="93">
        <v>0</v>
      </c>
      <c r="V20" s="95">
        <f t="shared" si="0"/>
        <v>0</v>
      </c>
    </row>
    <row r="21" spans="1:22" ht="13.8" thickBot="1">
      <c r="A21" s="82"/>
      <c r="B21" s="96" t="s">
        <v>64</v>
      </c>
      <c r="C21" s="97">
        <f>SUM(C7:C20)</f>
        <v>0</v>
      </c>
      <c r="D21" s="84">
        <f t="shared" ref="D21:V21" si="1">SUM(D7:D20)</f>
        <v>24067843.6182</v>
      </c>
      <c r="E21" s="84">
        <f t="shared" si="1"/>
        <v>0</v>
      </c>
      <c r="F21" s="84">
        <f t="shared" si="1"/>
        <v>0</v>
      </c>
      <c r="G21" s="84">
        <f t="shared" si="1"/>
        <v>0</v>
      </c>
      <c r="H21" s="84">
        <f t="shared" si="1"/>
        <v>0</v>
      </c>
      <c r="I21" s="84">
        <f t="shared" si="1"/>
        <v>0</v>
      </c>
      <c r="J21" s="84">
        <f t="shared" si="1"/>
        <v>0</v>
      </c>
      <c r="K21" s="84">
        <f t="shared" si="1"/>
        <v>0</v>
      </c>
      <c r="L21" s="98">
        <f t="shared" si="1"/>
        <v>0</v>
      </c>
      <c r="M21" s="97">
        <f t="shared" si="1"/>
        <v>0</v>
      </c>
      <c r="N21" s="84">
        <f t="shared" si="1"/>
        <v>0</v>
      </c>
      <c r="O21" s="84">
        <f t="shared" si="1"/>
        <v>0</v>
      </c>
      <c r="P21" s="84">
        <f t="shared" si="1"/>
        <v>0</v>
      </c>
      <c r="Q21" s="84">
        <f t="shared" si="1"/>
        <v>0</v>
      </c>
      <c r="R21" s="84">
        <f t="shared" si="1"/>
        <v>0</v>
      </c>
      <c r="S21" s="98">
        <f>SUM(S7:S20)</f>
        <v>0</v>
      </c>
      <c r="T21" s="98">
        <f>SUM(T7:T20)</f>
        <v>21320146.716400001</v>
      </c>
      <c r="U21" s="98">
        <f t="shared" ref="U21" si="2">SUM(U7:U20)</f>
        <v>2747696.9017999996</v>
      </c>
      <c r="V21" s="99">
        <f t="shared" si="1"/>
        <v>24067843.6182</v>
      </c>
    </row>
    <row r="24" spans="1:22">
      <c r="C24" s="22"/>
      <c r="D24" s="22"/>
      <c r="E24" s="22"/>
    </row>
    <row r="25" spans="1:22">
      <c r="A25" s="40"/>
      <c r="B25" s="40"/>
      <c r="D25" s="22"/>
      <c r="E25" s="22"/>
    </row>
    <row r="26" spans="1:22">
      <c r="A26" s="40"/>
      <c r="B26" s="23"/>
      <c r="D26" s="22"/>
      <c r="E26" s="22"/>
    </row>
    <row r="27" spans="1:22">
      <c r="A27" s="40"/>
      <c r="B27" s="40"/>
      <c r="D27" s="22"/>
      <c r="E27" s="22"/>
    </row>
    <row r="28" spans="1:22">
      <c r="A28" s="40"/>
      <c r="B28" s="23"/>
      <c r="D28" s="22"/>
      <c r="E28" s="2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2"/>
  <sheetViews>
    <sheetView zoomScaleNormal="100" workbookViewId="0">
      <pane xSplit="1" ySplit="7" topLeftCell="B8" activePane="bottomRight" state="frozen"/>
      <selection pane="topRight"/>
      <selection pane="bottomLeft"/>
      <selection pane="bottomRight" activeCell="B8" sqref="B8"/>
    </sheetView>
  </sheetViews>
  <sheetFormatPr defaultColWidth="9.109375" defaultRowHeight="13.8"/>
  <cols>
    <col min="1" max="1" width="10.5546875" style="4" bestFit="1" customWidth="1"/>
    <col min="2" max="2" width="101.88671875" style="4" customWidth="1"/>
    <col min="3" max="3" width="13.6640625" style="165" customWidth="1"/>
    <col min="4" max="4" width="14.88671875" style="165" bestFit="1" customWidth="1"/>
    <col min="5" max="5" width="17.6640625" style="165" customWidth="1"/>
    <col min="6" max="6" width="15.88671875" style="165" customWidth="1"/>
    <col min="7" max="7" width="17.44140625" style="165" customWidth="1"/>
    <col min="8" max="8" width="15.33203125" style="165" customWidth="1"/>
    <col min="9" max="16384" width="9.109375" style="14"/>
  </cols>
  <sheetData>
    <row r="1" spans="1:9">
      <c r="A1" s="2" t="s">
        <v>30</v>
      </c>
      <c r="B1" s="4" t="str">
        <f>Info!C2</f>
        <v>Terabank</v>
      </c>
      <c r="C1" s="3"/>
    </row>
    <row r="2" spans="1:9">
      <c r="A2" s="2" t="s">
        <v>31</v>
      </c>
      <c r="B2" s="309">
        <f>'1. key ratios'!B2</f>
        <v>45657</v>
      </c>
      <c r="C2" s="309"/>
    </row>
    <row r="4" spans="1:9" ht="14.4" thickBot="1">
      <c r="A4" s="2" t="s">
        <v>150</v>
      </c>
      <c r="B4" s="85" t="s">
        <v>252</v>
      </c>
    </row>
    <row r="5" spans="1:9">
      <c r="A5" s="86"/>
      <c r="B5" s="100"/>
      <c r="C5" s="186" t="s">
        <v>0</v>
      </c>
      <c r="D5" s="186" t="s">
        <v>1</v>
      </c>
      <c r="E5" s="186" t="s">
        <v>2</v>
      </c>
      <c r="F5" s="186" t="s">
        <v>3</v>
      </c>
      <c r="G5" s="187" t="s">
        <v>4</v>
      </c>
      <c r="H5" s="188" t="s">
        <v>5</v>
      </c>
      <c r="I5" s="101"/>
    </row>
    <row r="6" spans="1:9" s="101" customFormat="1" ht="12.75" customHeight="1">
      <c r="A6" s="102"/>
      <c r="B6" s="638" t="s">
        <v>149</v>
      </c>
      <c r="C6" s="624" t="s">
        <v>245</v>
      </c>
      <c r="D6" s="640" t="s">
        <v>244</v>
      </c>
      <c r="E6" s="641"/>
      <c r="F6" s="624" t="s">
        <v>249</v>
      </c>
      <c r="G6" s="624" t="s">
        <v>250</v>
      </c>
      <c r="H6" s="636" t="s">
        <v>248</v>
      </c>
    </row>
    <row r="7" spans="1:9" ht="41.4">
      <c r="A7" s="104"/>
      <c r="B7" s="639"/>
      <c r="C7" s="625"/>
      <c r="D7" s="189" t="s">
        <v>247</v>
      </c>
      <c r="E7" s="189" t="s">
        <v>246</v>
      </c>
      <c r="F7" s="625"/>
      <c r="G7" s="625"/>
      <c r="H7" s="637"/>
      <c r="I7" s="101"/>
    </row>
    <row r="8" spans="1:9">
      <c r="A8" s="102">
        <v>1</v>
      </c>
      <c r="B8" s="1" t="s">
        <v>51</v>
      </c>
      <c r="C8" s="190">
        <v>316044663.79089129</v>
      </c>
      <c r="D8" s="190">
        <v>0</v>
      </c>
      <c r="E8" s="190">
        <v>0</v>
      </c>
      <c r="F8" s="190">
        <v>143289087.00999999</v>
      </c>
      <c r="G8" s="190">
        <v>143289087.00999999</v>
      </c>
      <c r="H8" s="192">
        <v>0.45338239630840976</v>
      </c>
    </row>
    <row r="9" spans="1:9" ht="15" customHeight="1">
      <c r="A9" s="102">
        <v>2</v>
      </c>
      <c r="B9" s="1" t="s">
        <v>52</v>
      </c>
      <c r="C9" s="190">
        <v>0</v>
      </c>
      <c r="D9" s="190">
        <v>0</v>
      </c>
      <c r="E9" s="190">
        <v>0</v>
      </c>
      <c r="F9" s="190">
        <v>0</v>
      </c>
      <c r="G9" s="190">
        <v>0</v>
      </c>
      <c r="H9" s="192" t="s">
        <v>779</v>
      </c>
    </row>
    <row r="10" spans="1:9">
      <c r="A10" s="102">
        <v>3</v>
      </c>
      <c r="B10" s="1" t="s">
        <v>165</v>
      </c>
      <c r="C10" s="190">
        <v>0</v>
      </c>
      <c r="D10" s="190">
        <v>0</v>
      </c>
      <c r="E10" s="190">
        <v>0</v>
      </c>
      <c r="F10" s="190">
        <v>0</v>
      </c>
      <c r="G10" s="190">
        <v>0</v>
      </c>
      <c r="H10" s="192" t="s">
        <v>779</v>
      </c>
    </row>
    <row r="11" spans="1:9">
      <c r="A11" s="102">
        <v>4</v>
      </c>
      <c r="B11" s="1" t="s">
        <v>53</v>
      </c>
      <c r="C11" s="190">
        <v>0</v>
      </c>
      <c r="D11" s="190">
        <v>0</v>
      </c>
      <c r="E11" s="190">
        <v>0</v>
      </c>
      <c r="F11" s="190">
        <v>0</v>
      </c>
      <c r="G11" s="190">
        <v>0</v>
      </c>
      <c r="H11" s="192" t="s">
        <v>779</v>
      </c>
    </row>
    <row r="12" spans="1:9">
      <c r="A12" s="102">
        <v>5</v>
      </c>
      <c r="B12" s="1" t="s">
        <v>54</v>
      </c>
      <c r="C12" s="190">
        <v>0</v>
      </c>
      <c r="D12" s="190">
        <v>0</v>
      </c>
      <c r="E12" s="190">
        <v>0</v>
      </c>
      <c r="F12" s="190">
        <v>0</v>
      </c>
      <c r="G12" s="190">
        <v>0</v>
      </c>
      <c r="H12" s="192" t="s">
        <v>779</v>
      </c>
    </row>
    <row r="13" spans="1:9">
      <c r="A13" s="102">
        <v>6</v>
      </c>
      <c r="B13" s="1" t="s">
        <v>55</v>
      </c>
      <c r="C13" s="190">
        <v>44574028.910000004</v>
      </c>
      <c r="D13" s="190">
        <v>0</v>
      </c>
      <c r="E13" s="190">
        <v>0</v>
      </c>
      <c r="F13" s="190">
        <v>17337314.364</v>
      </c>
      <c r="G13" s="190">
        <v>17337314.364</v>
      </c>
      <c r="H13" s="192">
        <v>0.38895551485834934</v>
      </c>
    </row>
    <row r="14" spans="1:9">
      <c r="A14" s="102">
        <v>7</v>
      </c>
      <c r="B14" s="1" t="s">
        <v>56</v>
      </c>
      <c r="C14" s="190">
        <v>616634442.57508779</v>
      </c>
      <c r="D14" s="190">
        <v>75067010.529584914</v>
      </c>
      <c r="E14" s="190">
        <v>38100203.644772463</v>
      </c>
      <c r="F14" s="190">
        <v>654734646.2198602</v>
      </c>
      <c r="G14" s="190">
        <v>634961067.25546014</v>
      </c>
      <c r="H14" s="192">
        <v>0.96979909482633353</v>
      </c>
    </row>
    <row r="15" spans="1:9">
      <c r="A15" s="102">
        <v>8</v>
      </c>
      <c r="B15" s="1" t="s">
        <v>57</v>
      </c>
      <c r="C15" s="190">
        <v>665793607.714643</v>
      </c>
      <c r="D15" s="190">
        <v>32361437.339113686</v>
      </c>
      <c r="E15" s="190">
        <v>14091545.216519093</v>
      </c>
      <c r="F15" s="190">
        <v>509913864.69837159</v>
      </c>
      <c r="G15" s="190">
        <v>505619600.04457158</v>
      </c>
      <c r="H15" s="192">
        <v>0.74368383816695172</v>
      </c>
    </row>
    <row r="16" spans="1:9">
      <c r="A16" s="102">
        <v>9</v>
      </c>
      <c r="B16" s="1" t="s">
        <v>58</v>
      </c>
      <c r="C16" s="190">
        <v>132752495.38762262</v>
      </c>
      <c r="D16" s="190">
        <v>1767660.7579999997</v>
      </c>
      <c r="E16" s="190">
        <v>886344.70109999983</v>
      </c>
      <c r="F16" s="190">
        <v>46773594.03105291</v>
      </c>
      <c r="G16" s="190">
        <v>46773594.03105291</v>
      </c>
      <c r="H16" s="192">
        <v>0.34999999999999992</v>
      </c>
    </row>
    <row r="17" spans="1:8">
      <c r="A17" s="102">
        <v>10</v>
      </c>
      <c r="B17" s="1" t="s">
        <v>59</v>
      </c>
      <c r="C17" s="190">
        <v>22269325.787149005</v>
      </c>
      <c r="D17" s="190">
        <v>0</v>
      </c>
      <c r="E17" s="190">
        <v>0</v>
      </c>
      <c r="F17" s="190">
        <v>33403988.680723507</v>
      </c>
      <c r="G17" s="190">
        <v>33403988.680723507</v>
      </c>
      <c r="H17" s="192">
        <v>1.5</v>
      </c>
    </row>
    <row r="18" spans="1:8">
      <c r="A18" s="102">
        <v>11</v>
      </c>
      <c r="B18" s="1" t="s">
        <v>60</v>
      </c>
      <c r="C18" s="190">
        <v>0</v>
      </c>
      <c r="D18" s="190">
        <v>0</v>
      </c>
      <c r="E18" s="190">
        <v>0</v>
      </c>
      <c r="F18" s="190">
        <v>0</v>
      </c>
      <c r="G18" s="190">
        <v>0</v>
      </c>
      <c r="H18" s="192" t="s">
        <v>779</v>
      </c>
    </row>
    <row r="19" spans="1:8">
      <c r="A19" s="102">
        <v>12</v>
      </c>
      <c r="B19" s="1" t="s">
        <v>61</v>
      </c>
      <c r="C19" s="190">
        <v>0</v>
      </c>
      <c r="D19" s="190">
        <v>0</v>
      </c>
      <c r="E19" s="190">
        <v>0</v>
      </c>
      <c r="F19" s="190">
        <v>0</v>
      </c>
      <c r="G19" s="190">
        <v>0</v>
      </c>
      <c r="H19" s="192" t="s">
        <v>779</v>
      </c>
    </row>
    <row r="20" spans="1:8">
      <c r="A20" s="102">
        <v>13</v>
      </c>
      <c r="B20" s="1" t="s">
        <v>144</v>
      </c>
      <c r="C20" s="190">
        <v>0</v>
      </c>
      <c r="D20" s="190">
        <v>0</v>
      </c>
      <c r="E20" s="190">
        <v>0</v>
      </c>
      <c r="F20" s="190">
        <v>0</v>
      </c>
      <c r="G20" s="190">
        <v>0</v>
      </c>
      <c r="H20" s="192" t="s">
        <v>779</v>
      </c>
    </row>
    <row r="21" spans="1:8">
      <c r="A21" s="102">
        <v>14</v>
      </c>
      <c r="B21" s="1" t="s">
        <v>63</v>
      </c>
      <c r="C21" s="190">
        <v>132886236.44297758</v>
      </c>
      <c r="D21" s="190">
        <v>0</v>
      </c>
      <c r="E21" s="190">
        <v>0</v>
      </c>
      <c r="F21" s="190">
        <v>76995161.290977597</v>
      </c>
      <c r="G21" s="190">
        <v>76995161.290977597</v>
      </c>
      <c r="H21" s="192">
        <v>0.57940659132156824</v>
      </c>
    </row>
    <row r="22" spans="1:8" ht="14.4" thickBot="1">
      <c r="A22" s="105"/>
      <c r="B22" s="106" t="s">
        <v>64</v>
      </c>
      <c r="C22" s="191">
        <v>1930954800.6083713</v>
      </c>
      <c r="D22" s="191">
        <v>109196108.6266986</v>
      </c>
      <c r="E22" s="191">
        <v>53078093.562391557</v>
      </c>
      <c r="F22" s="191">
        <v>1482447656.2949858</v>
      </c>
      <c r="G22" s="191">
        <v>1458379812.6767855</v>
      </c>
      <c r="H22" s="193">
        <v>0.73505828303634213</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K27"/>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3.8"/>
  <cols>
    <col min="1" max="1" width="10.5546875" style="165" bestFit="1" customWidth="1"/>
    <col min="2" max="2" width="104.109375" style="165" customWidth="1"/>
    <col min="3" max="3" width="12.6640625" style="165" customWidth="1"/>
    <col min="4" max="4" width="14.5546875" style="165" bestFit="1" customWidth="1"/>
    <col min="5" max="11" width="12.6640625" style="165" customWidth="1"/>
    <col min="12" max="16384" width="9.109375" style="165"/>
  </cols>
  <sheetData>
    <row r="1" spans="1:11">
      <c r="A1" s="165" t="s">
        <v>30</v>
      </c>
      <c r="B1" s="3" t="str">
        <f>Info!C2</f>
        <v>Terabank</v>
      </c>
    </row>
    <row r="2" spans="1:11">
      <c r="A2" s="165" t="s">
        <v>31</v>
      </c>
      <c r="B2" s="309">
        <f>'1. key ratios'!B2</f>
        <v>45657</v>
      </c>
    </row>
    <row r="4" spans="1:11" ht="14.4" thickBot="1">
      <c r="A4" s="165" t="s">
        <v>146</v>
      </c>
      <c r="B4" s="231" t="s">
        <v>253</v>
      </c>
    </row>
    <row r="5" spans="1:11" ht="30" customHeight="1">
      <c r="A5" s="642"/>
      <c r="B5" s="643"/>
      <c r="C5" s="644" t="s">
        <v>305</v>
      </c>
      <c r="D5" s="644"/>
      <c r="E5" s="644"/>
      <c r="F5" s="644" t="s">
        <v>306</v>
      </c>
      <c r="G5" s="644"/>
      <c r="H5" s="644"/>
      <c r="I5" s="644" t="s">
        <v>307</v>
      </c>
      <c r="J5" s="644"/>
      <c r="K5" s="645"/>
    </row>
    <row r="6" spans="1:11">
      <c r="A6" s="203"/>
      <c r="B6" s="204"/>
      <c r="C6" s="16" t="s">
        <v>32</v>
      </c>
      <c r="D6" s="16" t="s">
        <v>33</v>
      </c>
      <c r="E6" s="16" t="s">
        <v>34</v>
      </c>
      <c r="F6" s="16" t="s">
        <v>32</v>
      </c>
      <c r="G6" s="16" t="s">
        <v>33</v>
      </c>
      <c r="H6" s="16" t="s">
        <v>34</v>
      </c>
      <c r="I6" s="16" t="s">
        <v>32</v>
      </c>
      <c r="J6" s="16" t="s">
        <v>33</v>
      </c>
      <c r="K6" s="16" t="s">
        <v>34</v>
      </c>
    </row>
    <row r="7" spans="1:11">
      <c r="A7" s="205" t="s">
        <v>256</v>
      </c>
      <c r="B7" s="206"/>
      <c r="C7" s="206"/>
      <c r="D7" s="206"/>
      <c r="E7" s="206"/>
      <c r="F7" s="206"/>
      <c r="G7" s="206"/>
      <c r="H7" s="206"/>
      <c r="I7" s="206"/>
      <c r="J7" s="206"/>
      <c r="K7" s="207"/>
    </row>
    <row r="8" spans="1:11">
      <c r="A8" s="208">
        <v>1</v>
      </c>
      <c r="B8" s="209" t="s">
        <v>254</v>
      </c>
      <c r="C8" s="210"/>
      <c r="D8" s="210"/>
      <c r="E8" s="210"/>
      <c r="F8" s="211">
        <v>189690693.57042423</v>
      </c>
      <c r="G8" s="211">
        <v>178237337.52336943</v>
      </c>
      <c r="H8" s="211">
        <v>367928031.09379369</v>
      </c>
      <c r="I8" s="211">
        <v>179322949.00662121</v>
      </c>
      <c r="J8" s="211">
        <v>138209167.86442423</v>
      </c>
      <c r="K8" s="211">
        <v>317532116.87104547</v>
      </c>
    </row>
    <row r="9" spans="1:11">
      <c r="A9" s="205" t="s">
        <v>257</v>
      </c>
      <c r="B9" s="206"/>
      <c r="C9" s="206"/>
      <c r="D9" s="206"/>
      <c r="E9" s="206"/>
      <c r="F9" s="206"/>
      <c r="G9" s="206"/>
      <c r="H9" s="206"/>
      <c r="I9" s="206"/>
      <c r="J9" s="206"/>
      <c r="K9" s="207"/>
    </row>
    <row r="10" spans="1:11">
      <c r="A10" s="212">
        <v>2</v>
      </c>
      <c r="B10" s="213" t="s">
        <v>265</v>
      </c>
      <c r="C10" s="213">
        <v>158118371.20080605</v>
      </c>
      <c r="D10" s="213">
        <v>313551732.11645752</v>
      </c>
      <c r="E10" s="213">
        <v>471670103.3172636</v>
      </c>
      <c r="F10" s="213">
        <v>24424975.313122369</v>
      </c>
      <c r="G10" s="213">
        <v>60572561.937354848</v>
      </c>
      <c r="H10" s="213">
        <v>84997537.250477225</v>
      </c>
      <c r="I10" s="213">
        <v>5245351.1109160082</v>
      </c>
      <c r="J10" s="213">
        <v>11632602.972331617</v>
      </c>
      <c r="K10" s="213">
        <v>16877954.083247624</v>
      </c>
    </row>
    <row r="11" spans="1:11">
      <c r="A11" s="212">
        <v>3</v>
      </c>
      <c r="B11" s="213" t="s">
        <v>259</v>
      </c>
      <c r="C11" s="213">
        <v>555382932.8165102</v>
      </c>
      <c r="D11" s="538">
        <v>444558784.66694385</v>
      </c>
      <c r="E11" s="213">
        <v>999941717.48345399</v>
      </c>
      <c r="F11" s="213">
        <v>160668110.1818423</v>
      </c>
      <c r="G11" s="213">
        <v>65723157.014252543</v>
      </c>
      <c r="H11" s="213">
        <v>226391267.19609484</v>
      </c>
      <c r="I11" s="213">
        <v>135223199.75670508</v>
      </c>
      <c r="J11" s="213">
        <v>55019439.682472721</v>
      </c>
      <c r="K11" s="213">
        <v>190242639.43917781</v>
      </c>
    </row>
    <row r="12" spans="1:11">
      <c r="A12" s="212">
        <v>4</v>
      </c>
      <c r="B12" s="213" t="s">
        <v>260</v>
      </c>
      <c r="C12" s="213">
        <v>39141414.141414143</v>
      </c>
      <c r="D12" s="213">
        <v>0</v>
      </c>
      <c r="E12" s="213">
        <v>39141414.141414143</v>
      </c>
      <c r="F12" s="213">
        <v>0</v>
      </c>
      <c r="G12" s="213">
        <v>0</v>
      </c>
      <c r="H12" s="213">
        <v>0</v>
      </c>
      <c r="I12" s="213">
        <v>0</v>
      </c>
      <c r="J12" s="213">
        <v>0</v>
      </c>
      <c r="K12" s="213">
        <v>0</v>
      </c>
    </row>
    <row r="13" spans="1:11">
      <c r="A13" s="212">
        <v>5</v>
      </c>
      <c r="B13" s="213" t="s">
        <v>268</v>
      </c>
      <c r="C13" s="213">
        <v>53261177.802909091</v>
      </c>
      <c r="D13" s="213">
        <v>104318638.64098212</v>
      </c>
      <c r="E13" s="213">
        <v>157579816.44389123</v>
      </c>
      <c r="F13" s="213">
        <v>10076664.934424145</v>
      </c>
      <c r="G13" s="213">
        <v>40461404.546750516</v>
      </c>
      <c r="H13" s="213">
        <v>50538069.481174663</v>
      </c>
      <c r="I13" s="213">
        <v>4971519.421233587</v>
      </c>
      <c r="J13" s="213">
        <v>34214232.259741619</v>
      </c>
      <c r="K13" s="213">
        <v>39185751.680975206</v>
      </c>
    </row>
    <row r="14" spans="1:11">
      <c r="A14" s="212">
        <v>6</v>
      </c>
      <c r="B14" s="213" t="s">
        <v>300</v>
      </c>
      <c r="C14" s="213">
        <v>23035091.407919187</v>
      </c>
      <c r="D14" s="213">
        <v>12110721.767454542</v>
      </c>
      <c r="E14" s="213">
        <v>35145813.175373733</v>
      </c>
      <c r="F14" s="213">
        <v>0</v>
      </c>
      <c r="G14" s="213">
        <v>0</v>
      </c>
      <c r="H14" s="213">
        <v>0</v>
      </c>
      <c r="I14" s="213">
        <v>0</v>
      </c>
      <c r="J14" s="213">
        <v>0</v>
      </c>
      <c r="K14" s="213">
        <v>0</v>
      </c>
    </row>
    <row r="15" spans="1:11">
      <c r="A15" s="212">
        <v>7</v>
      </c>
      <c r="B15" s="213" t="s">
        <v>301</v>
      </c>
      <c r="C15" s="213">
        <v>18750627.363444399</v>
      </c>
      <c r="D15" s="213">
        <v>4281302.9343974246</v>
      </c>
      <c r="E15" s="213">
        <v>23031930.297841825</v>
      </c>
      <c r="F15" s="213">
        <v>12114910.385611113</v>
      </c>
      <c r="G15" s="213">
        <v>2614444.4405994443</v>
      </c>
      <c r="H15" s="213">
        <v>14729354.826210558</v>
      </c>
      <c r="I15" s="213">
        <v>12114910.385611113</v>
      </c>
      <c r="J15" s="213">
        <v>2614444.4405994443</v>
      </c>
      <c r="K15" s="213">
        <v>14729354.826210558</v>
      </c>
    </row>
    <row r="16" spans="1:11">
      <c r="A16" s="212">
        <v>8</v>
      </c>
      <c r="B16" s="214" t="s">
        <v>261</v>
      </c>
      <c r="C16" s="213">
        <v>847689614.73300314</v>
      </c>
      <c r="D16" s="213">
        <v>878821180.12623549</v>
      </c>
      <c r="E16" s="213">
        <v>1726510794.8592386</v>
      </c>
      <c r="F16" s="213">
        <v>207284660.81499991</v>
      </c>
      <c r="G16" s="213">
        <v>169371567.93895733</v>
      </c>
      <c r="H16" s="213">
        <v>376656228.75395727</v>
      </c>
      <c r="I16" s="213">
        <v>157554980.67446581</v>
      </c>
      <c r="J16" s="213">
        <v>103480719.35514539</v>
      </c>
      <c r="K16" s="213">
        <v>261035700.0296112</v>
      </c>
    </row>
    <row r="17" spans="1:11">
      <c r="A17" s="205" t="s">
        <v>258</v>
      </c>
      <c r="B17" s="206"/>
      <c r="C17" s="213">
        <v>0</v>
      </c>
      <c r="D17" s="213">
        <v>0</v>
      </c>
      <c r="E17" s="213">
        <v>0</v>
      </c>
      <c r="F17" s="213">
        <v>0</v>
      </c>
      <c r="G17" s="213">
        <v>0</v>
      </c>
      <c r="H17" s="213">
        <v>0</v>
      </c>
      <c r="I17" s="213">
        <v>0</v>
      </c>
      <c r="J17" s="213">
        <v>0</v>
      </c>
      <c r="K17" s="213">
        <v>0</v>
      </c>
    </row>
    <row r="18" spans="1:11">
      <c r="A18" s="212">
        <v>9</v>
      </c>
      <c r="B18" s="213" t="s">
        <v>264</v>
      </c>
      <c r="C18" s="213">
        <v>0</v>
      </c>
      <c r="D18" s="213">
        <v>0</v>
      </c>
      <c r="E18" s="213">
        <v>0</v>
      </c>
      <c r="F18" s="213">
        <v>0</v>
      </c>
      <c r="G18" s="213">
        <v>0</v>
      </c>
      <c r="H18" s="213">
        <v>0</v>
      </c>
      <c r="I18" s="213">
        <v>0</v>
      </c>
      <c r="J18" s="213">
        <v>0</v>
      </c>
      <c r="K18" s="213">
        <v>0</v>
      </c>
    </row>
    <row r="19" spans="1:11">
      <c r="A19" s="212">
        <v>10</v>
      </c>
      <c r="B19" s="213" t="s">
        <v>302</v>
      </c>
      <c r="C19" s="213">
        <v>667433839.00028217</v>
      </c>
      <c r="D19" s="213">
        <v>611597868.10642219</v>
      </c>
      <c r="E19" s="213">
        <v>1279031707.1067042</v>
      </c>
      <c r="F19" s="213">
        <v>32803896.588189393</v>
      </c>
      <c r="G19" s="213">
        <v>7752887.2200126257</v>
      </c>
      <c r="H19" s="213">
        <v>40556783.808202021</v>
      </c>
      <c r="I19" s="213">
        <v>43171641.151992425</v>
      </c>
      <c r="J19" s="213">
        <v>47866210.141621672</v>
      </c>
      <c r="K19" s="213">
        <v>91037851.293614089</v>
      </c>
    </row>
    <row r="20" spans="1:11">
      <c r="A20" s="212">
        <v>11</v>
      </c>
      <c r="B20" s="213" t="s">
        <v>263</v>
      </c>
      <c r="C20" s="213">
        <v>61825462.714681819</v>
      </c>
      <c r="D20" s="213">
        <v>37378338.489764243</v>
      </c>
      <c r="E20" s="213">
        <v>99203801.204446062</v>
      </c>
      <c r="F20" s="213">
        <v>3488931.6157878786</v>
      </c>
      <c r="G20" s="213">
        <v>32382670.94851616</v>
      </c>
      <c r="H20" s="213">
        <v>35871602.564304039</v>
      </c>
      <c r="I20" s="213">
        <v>3488931.6157878786</v>
      </c>
      <c r="J20" s="213">
        <v>32382670.94851616</v>
      </c>
      <c r="K20" s="213">
        <v>35871602.564304039</v>
      </c>
    </row>
    <row r="21" spans="1:11" ht="14.4" thickBot="1">
      <c r="A21" s="215">
        <v>12</v>
      </c>
      <c r="B21" s="216" t="s">
        <v>262</v>
      </c>
      <c r="C21" s="213">
        <v>729259301.71496403</v>
      </c>
      <c r="D21" s="213">
        <v>648976206.5961864</v>
      </c>
      <c r="E21" s="213">
        <v>1378235508.3111506</v>
      </c>
      <c r="F21" s="213">
        <v>36292828.203977272</v>
      </c>
      <c r="G21" s="213">
        <v>40135558.168528788</v>
      </c>
      <c r="H21" s="213">
        <v>76428386.372506052</v>
      </c>
      <c r="I21" s="213">
        <v>46660572.767780304</v>
      </c>
      <c r="J21" s="213">
        <v>80248881.090137839</v>
      </c>
      <c r="K21" s="213">
        <v>126909453.85791814</v>
      </c>
    </row>
    <row r="22" spans="1:11" ht="38.25" customHeight="1" thickBot="1">
      <c r="A22" s="217"/>
      <c r="B22" s="218"/>
      <c r="C22" s="218"/>
      <c r="D22" s="218"/>
      <c r="E22" s="218"/>
      <c r="F22" s="646" t="s">
        <v>304</v>
      </c>
      <c r="G22" s="644"/>
      <c r="H22" s="644"/>
      <c r="I22" s="646" t="s">
        <v>269</v>
      </c>
      <c r="J22" s="644"/>
      <c r="K22" s="645"/>
    </row>
    <row r="23" spans="1:11" ht="14.4" thickBot="1">
      <c r="A23" s="219">
        <v>13</v>
      </c>
      <c r="B23" s="220" t="s">
        <v>254</v>
      </c>
      <c r="C23" s="221"/>
      <c r="D23" s="221"/>
      <c r="E23" s="221"/>
      <c r="F23" s="222">
        <v>189690693.57042423</v>
      </c>
      <c r="G23" s="222">
        <v>178237337.52336943</v>
      </c>
      <c r="H23" s="222">
        <v>367928031.09379369</v>
      </c>
      <c r="I23" s="222">
        <v>179322949.00662121</v>
      </c>
      <c r="J23" s="222">
        <v>138209167.86442423</v>
      </c>
      <c r="K23" s="222">
        <v>317532116.87104547</v>
      </c>
    </row>
    <row r="24" spans="1:11" ht="14.4" thickBot="1">
      <c r="A24" s="223">
        <v>14</v>
      </c>
      <c r="B24" s="224" t="s">
        <v>266</v>
      </c>
      <c r="C24" s="225"/>
      <c r="D24" s="226"/>
      <c r="E24" s="227"/>
      <c r="F24" s="222">
        <v>170991832.61102265</v>
      </c>
      <c r="G24" s="222">
        <v>129236009.77042854</v>
      </c>
      <c r="H24" s="222">
        <v>300227842.38145125</v>
      </c>
      <c r="I24" s="222">
        <v>110894407.9066855</v>
      </c>
      <c r="J24" s="222">
        <v>25870179.838786349</v>
      </c>
      <c r="K24" s="222">
        <v>134126246.17169306</v>
      </c>
    </row>
    <row r="25" spans="1:11" ht="14.4" thickBot="1">
      <c r="A25" s="228">
        <v>15</v>
      </c>
      <c r="B25" s="229" t="s">
        <v>267</v>
      </c>
      <c r="C25" s="230"/>
      <c r="D25" s="230"/>
      <c r="E25" s="230"/>
      <c r="F25" s="527">
        <v>1.109355287172916</v>
      </c>
      <c r="G25" s="527">
        <v>1.379161565263316</v>
      </c>
      <c r="H25" s="527">
        <v>1.2254960371940677</v>
      </c>
      <c r="I25" s="527">
        <v>1.61706034047737</v>
      </c>
      <c r="J25" s="527">
        <v>5.3424123344210992</v>
      </c>
      <c r="K25" s="527">
        <v>2.367412239842881</v>
      </c>
    </row>
    <row r="27" spans="1:11" ht="27">
      <c r="B27" s="202"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N22"/>
  <sheetViews>
    <sheetView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10.5546875" style="4" bestFit="1" customWidth="1"/>
    <col min="2" max="2" width="95" style="4" customWidth="1"/>
    <col min="3" max="3" width="12.5546875" style="4" bestFit="1" customWidth="1"/>
    <col min="4" max="4" width="11.44140625" style="4" customWidth="1"/>
    <col min="5" max="5" width="18.33203125" style="4" bestFit="1" customWidth="1"/>
    <col min="6" max="13" width="12.6640625" style="4" customWidth="1"/>
    <col min="14" max="14" width="31" style="4" bestFit="1" customWidth="1"/>
    <col min="15" max="16384" width="9.109375" style="14"/>
  </cols>
  <sheetData>
    <row r="1" spans="1:14">
      <c r="A1" s="4" t="s">
        <v>30</v>
      </c>
      <c r="B1" s="3" t="str">
        <f>Info!C2</f>
        <v>Terabank</v>
      </c>
    </row>
    <row r="2" spans="1:14" ht="14.25" customHeight="1">
      <c r="A2" s="4" t="s">
        <v>31</v>
      </c>
      <c r="B2" s="309">
        <f>'1. key ratios'!B2</f>
        <v>45657</v>
      </c>
    </row>
    <row r="3" spans="1:14" ht="14.25" customHeight="1"/>
    <row r="4" spans="1:14" ht="13.8" thickBot="1">
      <c r="A4" s="4" t="s">
        <v>162</v>
      </c>
      <c r="B4" s="159" t="s">
        <v>28</v>
      </c>
    </row>
    <row r="5" spans="1:14" s="112" customFormat="1">
      <c r="A5" s="108"/>
      <c r="B5" s="109"/>
      <c r="C5" s="110" t="s">
        <v>0</v>
      </c>
      <c r="D5" s="110" t="s">
        <v>1</v>
      </c>
      <c r="E5" s="110" t="s">
        <v>2</v>
      </c>
      <c r="F5" s="110" t="s">
        <v>3</v>
      </c>
      <c r="G5" s="110" t="s">
        <v>4</v>
      </c>
      <c r="H5" s="110" t="s">
        <v>5</v>
      </c>
      <c r="I5" s="110" t="s">
        <v>8</v>
      </c>
      <c r="J5" s="110" t="s">
        <v>9</v>
      </c>
      <c r="K5" s="110" t="s">
        <v>10</v>
      </c>
      <c r="L5" s="110" t="s">
        <v>11</v>
      </c>
      <c r="M5" s="110" t="s">
        <v>12</v>
      </c>
      <c r="N5" s="111" t="s">
        <v>13</v>
      </c>
    </row>
    <row r="6" spans="1:14" ht="26.4">
      <c r="A6" s="113"/>
      <c r="B6" s="114"/>
      <c r="C6" s="115" t="s">
        <v>161</v>
      </c>
      <c r="D6" s="116" t="s">
        <v>160</v>
      </c>
      <c r="E6" s="117" t="s">
        <v>159</v>
      </c>
      <c r="F6" s="118">
        <v>0</v>
      </c>
      <c r="G6" s="118">
        <v>0.2</v>
      </c>
      <c r="H6" s="118">
        <v>0.35</v>
      </c>
      <c r="I6" s="118">
        <v>0.5</v>
      </c>
      <c r="J6" s="118">
        <v>0.75</v>
      </c>
      <c r="K6" s="118">
        <v>1</v>
      </c>
      <c r="L6" s="118">
        <v>1.5</v>
      </c>
      <c r="M6" s="118">
        <v>2.5</v>
      </c>
      <c r="N6" s="158" t="s">
        <v>168</v>
      </c>
    </row>
    <row r="7" spans="1:14" ht="13.8">
      <c r="A7" s="119">
        <v>1</v>
      </c>
      <c r="B7" s="120" t="s">
        <v>158</v>
      </c>
      <c r="C7" s="121">
        <f>SUM(C8:C13)</f>
        <v>67257320</v>
      </c>
      <c r="D7" s="114"/>
      <c r="E7" s="122">
        <f t="shared" ref="E7:M7" si="0">SUM(E8:E13)</f>
        <v>1345146.4000000001</v>
      </c>
      <c r="F7" s="123">
        <f>SUM(F8:F13)</f>
        <v>0</v>
      </c>
      <c r="G7" s="123">
        <f t="shared" si="0"/>
        <v>0</v>
      </c>
      <c r="H7" s="123">
        <f t="shared" si="0"/>
        <v>0</v>
      </c>
      <c r="I7" s="123">
        <f t="shared" si="0"/>
        <v>0</v>
      </c>
      <c r="J7" s="123">
        <f t="shared" si="0"/>
        <v>0</v>
      </c>
      <c r="K7" s="123">
        <f t="shared" si="0"/>
        <v>1345146.4000000001</v>
      </c>
      <c r="L7" s="123">
        <f t="shared" si="0"/>
        <v>0</v>
      </c>
      <c r="M7" s="123">
        <f t="shared" si="0"/>
        <v>0</v>
      </c>
      <c r="N7" s="124">
        <f>SUM(N8:N13)</f>
        <v>1345146.4000000001</v>
      </c>
    </row>
    <row r="8" spans="1:14" ht="13.8">
      <c r="A8" s="119">
        <v>1.1000000000000001</v>
      </c>
      <c r="B8" s="125" t="s">
        <v>156</v>
      </c>
      <c r="C8" s="123">
        <v>67257320</v>
      </c>
      <c r="D8" s="126">
        <v>0.02</v>
      </c>
      <c r="E8" s="122">
        <f>C8*D8</f>
        <v>1345146.4000000001</v>
      </c>
      <c r="F8" s="123">
        <v>0</v>
      </c>
      <c r="G8" s="123">
        <v>0</v>
      </c>
      <c r="H8" s="123">
        <v>0</v>
      </c>
      <c r="I8" s="123">
        <v>0</v>
      </c>
      <c r="J8" s="123">
        <v>0</v>
      </c>
      <c r="K8" s="123">
        <v>1345146.4000000001</v>
      </c>
      <c r="L8" s="123">
        <v>0</v>
      </c>
      <c r="M8" s="123">
        <v>0</v>
      </c>
      <c r="N8" s="124">
        <f>SUMPRODUCT($F$6:$M$6,F8:M8)</f>
        <v>1345146.4000000001</v>
      </c>
    </row>
    <row r="9" spans="1:14" ht="13.8">
      <c r="A9" s="119">
        <v>1.2</v>
      </c>
      <c r="B9" s="125" t="s">
        <v>155</v>
      </c>
      <c r="C9" s="123">
        <v>0</v>
      </c>
      <c r="D9" s="126">
        <v>0.05</v>
      </c>
      <c r="E9" s="122">
        <f>C9*D9</f>
        <v>0</v>
      </c>
      <c r="F9" s="123">
        <v>0</v>
      </c>
      <c r="G9" s="123">
        <v>0</v>
      </c>
      <c r="H9" s="123">
        <v>0</v>
      </c>
      <c r="I9" s="123">
        <v>0</v>
      </c>
      <c r="J9" s="123">
        <v>0</v>
      </c>
      <c r="K9" s="123">
        <v>0</v>
      </c>
      <c r="L9" s="123">
        <v>0</v>
      </c>
      <c r="M9" s="123">
        <v>0</v>
      </c>
      <c r="N9" s="124">
        <f t="shared" ref="N9:N12" si="1">SUMPRODUCT($F$6:$M$6,F9:M9)</f>
        <v>0</v>
      </c>
    </row>
    <row r="10" spans="1:14" ht="13.8">
      <c r="A10" s="119">
        <v>1.3</v>
      </c>
      <c r="B10" s="125" t="s">
        <v>154</v>
      </c>
      <c r="C10" s="123">
        <v>0</v>
      </c>
      <c r="D10" s="126">
        <v>0.08</v>
      </c>
      <c r="E10" s="122">
        <f>C10*D10</f>
        <v>0</v>
      </c>
      <c r="F10" s="123">
        <v>0</v>
      </c>
      <c r="G10" s="123">
        <v>0</v>
      </c>
      <c r="H10" s="123">
        <v>0</v>
      </c>
      <c r="I10" s="123">
        <v>0</v>
      </c>
      <c r="J10" s="123">
        <v>0</v>
      </c>
      <c r="K10" s="123">
        <v>0</v>
      </c>
      <c r="L10" s="123">
        <v>0</v>
      </c>
      <c r="M10" s="123">
        <v>0</v>
      </c>
      <c r="N10" s="124">
        <f>SUMPRODUCT($F$6:$M$6,F10:M10)</f>
        <v>0</v>
      </c>
    </row>
    <row r="11" spans="1:14" ht="13.8">
      <c r="A11" s="119">
        <v>1.4</v>
      </c>
      <c r="B11" s="125" t="s">
        <v>153</v>
      </c>
      <c r="C11" s="123">
        <v>0</v>
      </c>
      <c r="D11" s="126">
        <v>0.11</v>
      </c>
      <c r="E11" s="122">
        <f>C11*D11</f>
        <v>0</v>
      </c>
      <c r="F11" s="123">
        <v>0</v>
      </c>
      <c r="G11" s="123">
        <v>0</v>
      </c>
      <c r="H11" s="123">
        <v>0</v>
      </c>
      <c r="I11" s="123">
        <v>0</v>
      </c>
      <c r="J11" s="123">
        <v>0</v>
      </c>
      <c r="K11" s="123">
        <v>0</v>
      </c>
      <c r="L11" s="123">
        <v>0</v>
      </c>
      <c r="M11" s="123">
        <v>0</v>
      </c>
      <c r="N11" s="124">
        <f t="shared" si="1"/>
        <v>0</v>
      </c>
    </row>
    <row r="12" spans="1:14" ht="13.8">
      <c r="A12" s="119">
        <v>1.5</v>
      </c>
      <c r="B12" s="125" t="s">
        <v>152</v>
      </c>
      <c r="C12" s="123">
        <v>0</v>
      </c>
      <c r="D12" s="126">
        <v>0.14000000000000001</v>
      </c>
      <c r="E12" s="122">
        <f>C12*D12</f>
        <v>0</v>
      </c>
      <c r="F12" s="123">
        <v>0</v>
      </c>
      <c r="G12" s="123">
        <v>0</v>
      </c>
      <c r="H12" s="123">
        <v>0</v>
      </c>
      <c r="I12" s="123">
        <v>0</v>
      </c>
      <c r="J12" s="123">
        <v>0</v>
      </c>
      <c r="K12" s="123">
        <v>0</v>
      </c>
      <c r="L12" s="123">
        <v>0</v>
      </c>
      <c r="M12" s="123">
        <v>0</v>
      </c>
      <c r="N12" s="124">
        <f t="shared" si="1"/>
        <v>0</v>
      </c>
    </row>
    <row r="13" spans="1:14" ht="13.8">
      <c r="A13" s="119">
        <v>1.6</v>
      </c>
      <c r="B13" s="127" t="s">
        <v>151</v>
      </c>
      <c r="C13" s="123">
        <v>0</v>
      </c>
      <c r="D13" s="128"/>
      <c r="E13" s="123"/>
      <c r="F13" s="123">
        <v>0</v>
      </c>
      <c r="G13" s="123">
        <v>0</v>
      </c>
      <c r="H13" s="123">
        <v>0</v>
      </c>
      <c r="I13" s="123">
        <v>0</v>
      </c>
      <c r="J13" s="123">
        <v>0</v>
      </c>
      <c r="K13" s="123">
        <v>0</v>
      </c>
      <c r="L13" s="123">
        <v>0</v>
      </c>
      <c r="M13" s="123">
        <v>0</v>
      </c>
      <c r="N13" s="124">
        <f>SUMPRODUCT($F$6:$M$6,F13:M13)</f>
        <v>0</v>
      </c>
    </row>
    <row r="14" spans="1:14" ht="13.8">
      <c r="A14" s="119">
        <v>2</v>
      </c>
      <c r="B14" s="129" t="s">
        <v>157</v>
      </c>
      <c r="C14" s="121">
        <f>SUM(C15:C20)</f>
        <v>0</v>
      </c>
      <c r="D14" s="114"/>
      <c r="E14" s="122">
        <f t="shared" ref="E14" si="2">SUM(E15:E20)</f>
        <v>0</v>
      </c>
      <c r="F14" s="123">
        <v>0</v>
      </c>
      <c r="G14" s="123">
        <v>0</v>
      </c>
      <c r="H14" s="123">
        <v>0</v>
      </c>
      <c r="I14" s="123">
        <v>0</v>
      </c>
      <c r="J14" s="123">
        <v>0</v>
      </c>
      <c r="K14" s="123">
        <v>0</v>
      </c>
      <c r="L14" s="123">
        <v>0</v>
      </c>
      <c r="M14" s="123">
        <v>0</v>
      </c>
      <c r="N14" s="124">
        <f>SUM(N15:N20)</f>
        <v>0</v>
      </c>
    </row>
    <row r="15" spans="1:14" ht="13.8">
      <c r="A15" s="119">
        <v>2.1</v>
      </c>
      <c r="B15" s="127" t="s">
        <v>156</v>
      </c>
      <c r="C15" s="123">
        <v>0</v>
      </c>
      <c r="D15" s="126">
        <v>5.0000000000000001E-3</v>
      </c>
      <c r="E15" s="122">
        <f>C15*D15</f>
        <v>0</v>
      </c>
      <c r="F15" s="123">
        <v>0</v>
      </c>
      <c r="G15" s="123">
        <v>0</v>
      </c>
      <c r="H15" s="123">
        <v>0</v>
      </c>
      <c r="I15" s="123">
        <v>0</v>
      </c>
      <c r="J15" s="123">
        <v>0</v>
      </c>
      <c r="K15" s="123">
        <v>0</v>
      </c>
      <c r="L15" s="123">
        <v>0</v>
      </c>
      <c r="M15" s="123">
        <v>0</v>
      </c>
      <c r="N15" s="124">
        <f>SUMPRODUCT($F$6:$M$6,F15:M15)</f>
        <v>0</v>
      </c>
    </row>
    <row r="16" spans="1:14" ht="13.8">
      <c r="A16" s="119">
        <v>2.2000000000000002</v>
      </c>
      <c r="B16" s="127" t="s">
        <v>155</v>
      </c>
      <c r="C16" s="123">
        <v>0</v>
      </c>
      <c r="D16" s="126">
        <v>0.01</v>
      </c>
      <c r="E16" s="122">
        <f>C16*D16</f>
        <v>0</v>
      </c>
      <c r="F16" s="123">
        <v>0</v>
      </c>
      <c r="G16" s="123">
        <v>0</v>
      </c>
      <c r="H16" s="123">
        <v>0</v>
      </c>
      <c r="I16" s="123">
        <v>0</v>
      </c>
      <c r="J16" s="123">
        <v>0</v>
      </c>
      <c r="K16" s="123">
        <v>0</v>
      </c>
      <c r="L16" s="123">
        <v>0</v>
      </c>
      <c r="M16" s="123">
        <v>0</v>
      </c>
      <c r="N16" s="124">
        <f t="shared" ref="N16:N20" si="3">SUMPRODUCT($F$6:$M$6,F16:M16)</f>
        <v>0</v>
      </c>
    </row>
    <row r="17" spans="1:14" ht="13.8">
      <c r="A17" s="119">
        <v>2.2999999999999998</v>
      </c>
      <c r="B17" s="127" t="s">
        <v>154</v>
      </c>
      <c r="C17" s="123">
        <v>0</v>
      </c>
      <c r="D17" s="126">
        <v>0.02</v>
      </c>
      <c r="E17" s="122">
        <f>C17*D17</f>
        <v>0</v>
      </c>
      <c r="F17" s="123">
        <v>0</v>
      </c>
      <c r="G17" s="123">
        <v>0</v>
      </c>
      <c r="H17" s="123">
        <v>0</v>
      </c>
      <c r="I17" s="123">
        <v>0</v>
      </c>
      <c r="J17" s="123">
        <v>0</v>
      </c>
      <c r="K17" s="123">
        <v>0</v>
      </c>
      <c r="L17" s="123">
        <v>0</v>
      </c>
      <c r="M17" s="123">
        <v>0</v>
      </c>
      <c r="N17" s="124">
        <f t="shared" si="3"/>
        <v>0</v>
      </c>
    </row>
    <row r="18" spans="1:14" ht="13.8">
      <c r="A18" s="119">
        <v>2.4</v>
      </c>
      <c r="B18" s="127" t="s">
        <v>153</v>
      </c>
      <c r="C18" s="123">
        <v>0</v>
      </c>
      <c r="D18" s="126">
        <v>0.03</v>
      </c>
      <c r="E18" s="122">
        <f>C18*D18</f>
        <v>0</v>
      </c>
      <c r="F18" s="123">
        <v>0</v>
      </c>
      <c r="G18" s="123">
        <v>0</v>
      </c>
      <c r="H18" s="123">
        <v>0</v>
      </c>
      <c r="I18" s="123">
        <v>0</v>
      </c>
      <c r="J18" s="123">
        <v>0</v>
      </c>
      <c r="K18" s="123">
        <v>0</v>
      </c>
      <c r="L18" s="123">
        <v>0</v>
      </c>
      <c r="M18" s="123">
        <v>0</v>
      </c>
      <c r="N18" s="124">
        <f t="shared" si="3"/>
        <v>0</v>
      </c>
    </row>
    <row r="19" spans="1:14" ht="13.8">
      <c r="A19" s="119">
        <v>2.5</v>
      </c>
      <c r="B19" s="127" t="s">
        <v>152</v>
      </c>
      <c r="C19" s="123">
        <v>0</v>
      </c>
      <c r="D19" s="126">
        <v>0.04</v>
      </c>
      <c r="E19" s="122">
        <f>C19*D19</f>
        <v>0</v>
      </c>
      <c r="F19" s="123">
        <v>0</v>
      </c>
      <c r="G19" s="123">
        <v>0</v>
      </c>
      <c r="H19" s="123">
        <v>0</v>
      </c>
      <c r="I19" s="123">
        <v>0</v>
      </c>
      <c r="J19" s="123">
        <v>0</v>
      </c>
      <c r="K19" s="123">
        <v>0</v>
      </c>
      <c r="L19" s="123">
        <v>0</v>
      </c>
      <c r="M19" s="123">
        <v>0</v>
      </c>
      <c r="N19" s="124">
        <f t="shared" si="3"/>
        <v>0</v>
      </c>
    </row>
    <row r="20" spans="1:14" ht="13.8">
      <c r="A20" s="119">
        <v>2.6</v>
      </c>
      <c r="B20" s="127" t="s">
        <v>151</v>
      </c>
      <c r="C20" s="123">
        <v>0</v>
      </c>
      <c r="D20" s="128"/>
      <c r="E20" s="130"/>
      <c r="F20" s="123">
        <v>0</v>
      </c>
      <c r="G20" s="123">
        <v>0</v>
      </c>
      <c r="H20" s="123">
        <v>0</v>
      </c>
      <c r="I20" s="123">
        <v>0</v>
      </c>
      <c r="J20" s="123">
        <v>0</v>
      </c>
      <c r="K20" s="123">
        <v>0</v>
      </c>
      <c r="L20" s="123">
        <v>0</v>
      </c>
      <c r="M20" s="123">
        <v>0</v>
      </c>
      <c r="N20" s="124">
        <f t="shared" si="3"/>
        <v>0</v>
      </c>
    </row>
    <row r="21" spans="1:14" ht="14.4" thickBot="1">
      <c r="A21" s="131"/>
      <c r="B21" s="132" t="s">
        <v>64</v>
      </c>
      <c r="C21" s="107">
        <f>C14+C7</f>
        <v>67257320</v>
      </c>
      <c r="D21" s="133"/>
      <c r="E21" s="134">
        <f>E14+E7</f>
        <v>1345146.4000000001</v>
      </c>
      <c r="F21" s="135">
        <f>F7+F14</f>
        <v>0</v>
      </c>
      <c r="G21" s="135">
        <f t="shared" ref="G21:L21" si="4">G7+G14</f>
        <v>0</v>
      </c>
      <c r="H21" s="135">
        <f t="shared" si="4"/>
        <v>0</v>
      </c>
      <c r="I21" s="135">
        <f t="shared" si="4"/>
        <v>0</v>
      </c>
      <c r="J21" s="135">
        <f t="shared" si="4"/>
        <v>0</v>
      </c>
      <c r="K21" s="135">
        <f t="shared" si="4"/>
        <v>1345146.4000000001</v>
      </c>
      <c r="L21" s="135">
        <f t="shared" si="4"/>
        <v>0</v>
      </c>
      <c r="M21" s="135">
        <f>M7+M14</f>
        <v>0</v>
      </c>
      <c r="N21" s="136">
        <f>N14+N7</f>
        <v>1345146.4000000001</v>
      </c>
    </row>
    <row r="22" spans="1:14">
      <c r="E22" s="137"/>
      <c r="F22" s="137"/>
      <c r="G22" s="137"/>
      <c r="H22" s="137"/>
      <c r="I22" s="137"/>
      <c r="J22" s="137"/>
      <c r="K22" s="137"/>
      <c r="L22" s="137"/>
      <c r="M22" s="137"/>
    </row>
  </sheetData>
  <conditionalFormatting sqref="E8:E12">
    <cfRule type="expression" dxfId="20" priority="2">
      <formula>(C8*D8)&lt;&gt;SUM(#REF!)</formula>
    </cfRule>
  </conditionalFormatting>
  <conditionalFormatting sqref="E15:E19">
    <cfRule type="expression" dxfId="19" priority="1">
      <formula>(C15*D15)&lt;&gt;SUM(#REF!)</formula>
    </cfRule>
  </conditionalFormatting>
  <conditionalFormatting sqref="E20">
    <cfRule type="expression" dxfId="18" priority="3">
      <formula>$E$88&lt;&gt;SUM(#REF!)</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tabSelected="1" zoomScale="76" zoomScaleNormal="76" workbookViewId="0">
      <pane xSplit="1" ySplit="5" topLeftCell="B20" activePane="bottomRight" state="frozen"/>
      <selection pane="topRight"/>
      <selection pane="bottomLeft"/>
      <selection pane="bottomRight" activeCell="C36" sqref="C36"/>
    </sheetView>
  </sheetViews>
  <sheetFormatPr defaultColWidth="9.109375" defaultRowHeight="13.8"/>
  <cols>
    <col min="1" max="1" width="9.5546875" style="3" bestFit="1" customWidth="1"/>
    <col min="2" max="2" width="86" style="3" customWidth="1"/>
    <col min="3" max="3" width="14.33203125" style="3" bestFit="1" customWidth="1"/>
    <col min="4" max="4" width="14.33203125" style="4" bestFit="1" customWidth="1"/>
    <col min="5" max="6" width="13.88671875" style="4" bestFit="1" customWidth="1"/>
    <col min="7" max="7" width="13.44140625" style="4" bestFit="1" customWidth="1"/>
    <col min="8" max="8" width="6.6640625" style="5" customWidth="1"/>
    <col min="9" max="11" width="13.88671875" style="5" bestFit="1" customWidth="1"/>
    <col min="12" max="12" width="13.44140625" style="5" bestFit="1" customWidth="1"/>
    <col min="13" max="13" width="6.6640625" style="5" customWidth="1"/>
    <col min="14" max="16384" width="9.109375" style="5"/>
  </cols>
  <sheetData>
    <row r="1" spans="1:7">
      <c r="A1" s="2" t="s">
        <v>30</v>
      </c>
      <c r="B1" s="3" t="str">
        <f>Info!C2</f>
        <v>Terabank</v>
      </c>
    </row>
    <row r="2" spans="1:7">
      <c r="A2" s="2" t="s">
        <v>31</v>
      </c>
      <c r="B2" s="309">
        <v>45657</v>
      </c>
    </row>
    <row r="3" spans="1:7" ht="14.4" thickBot="1">
      <c r="A3" s="2"/>
    </row>
    <row r="4" spans="1:7" ht="15" customHeight="1" thickBot="1">
      <c r="A4" s="6" t="s">
        <v>93</v>
      </c>
      <c r="B4" s="7" t="s">
        <v>92</v>
      </c>
      <c r="C4" s="7"/>
      <c r="D4" s="587" t="s">
        <v>700</v>
      </c>
      <c r="E4" s="588"/>
      <c r="F4" s="588"/>
      <c r="G4" s="589"/>
    </row>
    <row r="5" spans="1:7">
      <c r="A5" s="8" t="s">
        <v>6</v>
      </c>
      <c r="B5" s="9"/>
      <c r="C5" s="307" t="str">
        <f>INT((MONTH($B$2))/3)&amp;"Q"&amp;"-"&amp;YEAR($B$2)</f>
        <v>4Q-2024</v>
      </c>
      <c r="D5" s="307" t="str">
        <f>IF(INT(MONTH($B$2))=3, "4"&amp;"Q"&amp;"-"&amp;YEAR($B$2)-1, IF(INT(MONTH($B$2))=6, "1"&amp;"Q"&amp;"-"&amp;YEAR($B$2), IF(INT(MONTH($B$2))=9, "2"&amp;"Q"&amp;"-"&amp;YEAR($B$2),IF(INT(MONTH($B$2))=12, "3"&amp;"Q"&amp;"-"&amp;YEAR($B$2), 0))))</f>
        <v>3Q-2024</v>
      </c>
      <c r="E5" s="307" t="str">
        <f>IF(INT(MONTH($B$2))=3, "3"&amp;"Q"&amp;"-"&amp;YEAR($B$2)-1, IF(INT(MONTH($B$2))=6, "4"&amp;"Q"&amp;"-"&amp;YEAR($B$2)-1, IF(INT(MONTH($B$2))=9, "1"&amp;"Q"&amp;"-"&amp;YEAR($B$2),IF(INT(MONTH($B$2))=12, "2"&amp;"Q"&amp;"-"&amp;YEAR($B$2), 0))))</f>
        <v>2Q-2024</v>
      </c>
      <c r="F5" s="307" t="str">
        <f>IF(INT(MONTH($B$2))=3, "2"&amp;"Q"&amp;"-"&amp;YEAR($B$2)-1, IF(INT(MONTH($B$2))=6, "3"&amp;"Q"&amp;"-"&amp;YEAR($B$2)-1, IF(INT(MONTH($B$2))=9, "4"&amp;"Q"&amp;"-"&amp;YEAR($B$2)-1,IF(INT(MONTH($B$2))=12, "1"&amp;"Q"&amp;"-"&amp;YEAR($B$2), 0))))</f>
        <v>1Q-2024</v>
      </c>
      <c r="G5" s="308" t="str">
        <f>IF(INT(MONTH($B$2))=3, "1"&amp;"Q"&amp;"-"&amp;YEAR($B$2)-1, IF(INT(MONTH($B$2))=6, "2"&amp;"Q"&amp;"-"&amp;YEAR($B$2)-1, IF(INT(MONTH($B$2))=9, "3"&amp;"Q"&amp;"-"&amp;YEAR($B$2)-1,IF(INT(MONTH($B$2))=12, "4"&amp;"Q"&amp;"-"&amp;YEAR($B$2)-1, 0))))</f>
        <v>4Q-2023</v>
      </c>
    </row>
    <row r="6" spans="1:7">
      <c r="B6" s="144" t="s">
        <v>91</v>
      </c>
      <c r="C6" s="310"/>
      <c r="D6" s="310"/>
      <c r="E6" s="310"/>
      <c r="F6" s="310"/>
      <c r="G6" s="311"/>
    </row>
    <row r="7" spans="1:7">
      <c r="A7" s="10"/>
      <c r="B7" s="145" t="s">
        <v>89</v>
      </c>
      <c r="C7" s="310"/>
      <c r="D7" s="310"/>
      <c r="E7" s="310"/>
      <c r="F7" s="310"/>
      <c r="G7" s="311"/>
    </row>
    <row r="8" spans="1:7">
      <c r="A8" s="8">
        <v>1</v>
      </c>
      <c r="B8" s="11" t="s">
        <v>363</v>
      </c>
      <c r="C8" s="12">
        <v>250548216</v>
      </c>
      <c r="D8" s="12">
        <v>244633525</v>
      </c>
      <c r="E8" s="12">
        <v>239736975</v>
      </c>
      <c r="F8" s="12">
        <v>233488665</v>
      </c>
      <c r="G8" s="545">
        <v>226492307</v>
      </c>
    </row>
    <row r="9" spans="1:7">
      <c r="A9" s="8">
        <v>2</v>
      </c>
      <c r="B9" s="11" t="s">
        <v>364</v>
      </c>
      <c r="C9" s="12">
        <v>287036616</v>
      </c>
      <c r="D9" s="12">
        <v>280119625</v>
      </c>
      <c r="E9" s="12">
        <v>276268275</v>
      </c>
      <c r="F9" s="12">
        <v>268527565</v>
      </c>
      <c r="G9" s="545">
        <v>261454507</v>
      </c>
    </row>
    <row r="10" spans="1:7">
      <c r="A10" s="8">
        <v>3</v>
      </c>
      <c r="B10" s="11" t="s">
        <v>142</v>
      </c>
      <c r="C10" s="12">
        <v>329476452.01999998</v>
      </c>
      <c r="D10" s="12">
        <v>323314010.62</v>
      </c>
      <c r="E10" s="12">
        <v>320778584.84000003</v>
      </c>
      <c r="F10" s="12">
        <v>315080638.44</v>
      </c>
      <c r="G10" s="545">
        <v>308802489.49000001</v>
      </c>
    </row>
    <row r="11" spans="1:7">
      <c r="A11" s="8">
        <v>4</v>
      </c>
      <c r="B11" s="11" t="s">
        <v>366</v>
      </c>
      <c r="C11" s="12">
        <v>199587233.00076327</v>
      </c>
      <c r="D11" s="12">
        <v>194269523.88297677</v>
      </c>
      <c r="E11" s="12">
        <v>190114068.06041417</v>
      </c>
      <c r="F11" s="12">
        <v>175754488.40822875</v>
      </c>
      <c r="G11" s="545">
        <v>168584186.82463354</v>
      </c>
    </row>
    <row r="12" spans="1:7">
      <c r="A12" s="8">
        <v>5</v>
      </c>
      <c r="B12" s="11" t="s">
        <v>367</v>
      </c>
      <c r="C12" s="12">
        <v>238699064.86055708</v>
      </c>
      <c r="D12" s="12">
        <v>232225153.17339414</v>
      </c>
      <c r="E12" s="12">
        <v>228158195.27350238</v>
      </c>
      <c r="F12" s="12">
        <v>211409202.56380835</v>
      </c>
      <c r="G12" s="545">
        <v>204056455.13139966</v>
      </c>
    </row>
    <row r="13" spans="1:7">
      <c r="A13" s="8">
        <v>6</v>
      </c>
      <c r="B13" s="11" t="s">
        <v>365</v>
      </c>
      <c r="C13" s="12">
        <v>290585360.91190982</v>
      </c>
      <c r="D13" s="12">
        <v>282567264.83413309</v>
      </c>
      <c r="E13" s="12">
        <v>278613852.20899355</v>
      </c>
      <c r="F13" s="12">
        <v>258694014.25634271</v>
      </c>
      <c r="G13" s="545">
        <v>251099640.03070351</v>
      </c>
    </row>
    <row r="14" spans="1:7">
      <c r="A14" s="10"/>
      <c r="B14" s="144" t="s">
        <v>369</v>
      </c>
      <c r="C14" s="310"/>
      <c r="D14" s="310"/>
      <c r="E14" s="310"/>
      <c r="F14" s="310"/>
      <c r="G14" s="311"/>
    </row>
    <row r="15" spans="1:7" ht="15" customHeight="1">
      <c r="A15" s="8">
        <v>7</v>
      </c>
      <c r="B15" s="11" t="s">
        <v>368</v>
      </c>
      <c r="C15" s="12">
        <v>1608765696.1714237</v>
      </c>
      <c r="D15" s="12">
        <v>1521877858.7213011</v>
      </c>
      <c r="E15" s="12">
        <v>1510860289.425081</v>
      </c>
      <c r="F15" s="12">
        <v>1408713653.7328014</v>
      </c>
      <c r="G15" s="545">
        <v>1402761083.5237529</v>
      </c>
    </row>
    <row r="16" spans="1:7">
      <c r="A16" s="10"/>
      <c r="B16" s="144" t="s">
        <v>370</v>
      </c>
      <c r="C16" s="310"/>
      <c r="D16" s="310"/>
      <c r="E16" s="310"/>
      <c r="F16" s="310"/>
      <c r="G16" s="311"/>
    </row>
    <row r="17" spans="1:7">
      <c r="A17" s="8"/>
      <c r="B17" s="145" t="s">
        <v>354</v>
      </c>
      <c r="C17" s="310"/>
      <c r="D17" s="310"/>
      <c r="E17" s="310"/>
      <c r="F17" s="310"/>
      <c r="G17" s="311"/>
    </row>
    <row r="18" spans="1:7">
      <c r="A18" s="8">
        <v>8</v>
      </c>
      <c r="B18" s="11" t="s">
        <v>363</v>
      </c>
      <c r="C18" s="523">
        <v>0.1557394072960781</v>
      </c>
      <c r="D18" s="523">
        <v>0.16074451940942477</v>
      </c>
      <c r="E18" s="523">
        <v>0.15867580654411517</v>
      </c>
      <c r="F18" s="523">
        <v>0.16574600833980921</v>
      </c>
      <c r="G18" s="546">
        <v>0.16146178394901614</v>
      </c>
    </row>
    <row r="19" spans="1:7" ht="15" customHeight="1">
      <c r="A19" s="8">
        <v>9</v>
      </c>
      <c r="B19" s="11" t="s">
        <v>364</v>
      </c>
      <c r="C19" s="523">
        <v>0.17842039812453492</v>
      </c>
      <c r="D19" s="523">
        <v>0.18406183084584704</v>
      </c>
      <c r="E19" s="523">
        <v>0.18285494491692994</v>
      </c>
      <c r="F19" s="523">
        <v>0.19061898370080901</v>
      </c>
      <c r="G19" s="546">
        <v>0.18638562907891848</v>
      </c>
    </row>
    <row r="20" spans="1:7">
      <c r="A20" s="8">
        <v>10</v>
      </c>
      <c r="B20" s="11" t="s">
        <v>142</v>
      </c>
      <c r="C20" s="523">
        <v>0.20480076918851225</v>
      </c>
      <c r="D20" s="523">
        <v>0.21244412537261834</v>
      </c>
      <c r="E20" s="523">
        <v>0.212315186973419</v>
      </c>
      <c r="F20" s="523">
        <v>0.22366549625262813</v>
      </c>
      <c r="G20" s="546">
        <v>0.22013904799403503</v>
      </c>
    </row>
    <row r="21" spans="1:7">
      <c r="A21" s="8">
        <v>11</v>
      </c>
      <c r="B21" s="11" t="s">
        <v>366</v>
      </c>
      <c r="C21" s="523">
        <v>0.12406233765162036</v>
      </c>
      <c r="D21" s="523">
        <v>0.12765119274828285</v>
      </c>
      <c r="E21" s="523">
        <v>0.12583166649562097</v>
      </c>
      <c r="F21" s="523">
        <v>0.12476239436063924</v>
      </c>
      <c r="G21" s="546">
        <v>0.12018025649895277</v>
      </c>
    </row>
    <row r="22" spans="1:7">
      <c r="A22" s="8">
        <v>12</v>
      </c>
      <c r="B22" s="11" t="s">
        <v>367</v>
      </c>
      <c r="C22" s="523">
        <v>0.14837403944441283</v>
      </c>
      <c r="D22" s="523">
        <v>0.15259118978740668</v>
      </c>
      <c r="E22" s="523">
        <v>0.15101210672518378</v>
      </c>
      <c r="F22" s="523">
        <v>0.1500725161594178</v>
      </c>
      <c r="G22" s="546">
        <v>0.14546771900658048</v>
      </c>
    </row>
    <row r="23" spans="1:7">
      <c r="A23" s="8">
        <v>13</v>
      </c>
      <c r="B23" s="11" t="s">
        <v>365</v>
      </c>
      <c r="C23" s="523">
        <v>0.18062627864545552</v>
      </c>
      <c r="D23" s="523">
        <v>0.185670133259938</v>
      </c>
      <c r="E23" s="523">
        <v>0.18440742281671382</v>
      </c>
      <c r="F23" s="523">
        <v>0.18363846589465274</v>
      </c>
      <c r="G23" s="546">
        <v>0.17900385388503803</v>
      </c>
    </row>
    <row r="24" spans="1:7">
      <c r="A24" s="10"/>
      <c r="B24" s="144" t="s">
        <v>88</v>
      </c>
      <c r="C24" s="310"/>
      <c r="D24" s="310"/>
      <c r="E24" s="310"/>
      <c r="F24" s="310"/>
      <c r="G24" s="311"/>
    </row>
    <row r="25" spans="1:7" ht="15" customHeight="1">
      <c r="A25" s="312">
        <v>14</v>
      </c>
      <c r="B25" s="11" t="s">
        <v>87</v>
      </c>
      <c r="C25" s="523">
        <v>0.10454735609402838</v>
      </c>
      <c r="D25" s="523">
        <v>0.10516213074970174</v>
      </c>
      <c r="E25" s="523">
        <v>0.10649896993107021</v>
      </c>
      <c r="F25" s="523">
        <v>0.1069547288119108</v>
      </c>
      <c r="G25" s="546">
        <v>0.10250228654374807</v>
      </c>
    </row>
    <row r="26" spans="1:7">
      <c r="A26" s="312">
        <v>15</v>
      </c>
      <c r="B26" s="11" t="s">
        <v>86</v>
      </c>
      <c r="C26" s="523">
        <v>6.2191834197445638E-2</v>
      </c>
      <c r="D26" s="523">
        <v>6.2894716580858268E-2</v>
      </c>
      <c r="E26" s="523">
        <v>6.2959847234215272E-2</v>
      </c>
      <c r="F26" s="523">
        <v>6.3668633053875767E-2</v>
      </c>
      <c r="G26" s="546">
        <v>5.9289221087246213E-2</v>
      </c>
    </row>
    <row r="27" spans="1:7">
      <c r="A27" s="312">
        <v>16</v>
      </c>
      <c r="B27" s="11" t="s">
        <v>85</v>
      </c>
      <c r="C27" s="523">
        <v>2.2533421041035503E-2</v>
      </c>
      <c r="D27" s="523">
        <v>2.2344399587762624E-2</v>
      </c>
      <c r="E27" s="523">
        <v>2.3989419694298814E-2</v>
      </c>
      <c r="F27" s="523">
        <v>2.8408980470364883E-2</v>
      </c>
      <c r="G27" s="546">
        <v>1.8863628252604292E-2</v>
      </c>
    </row>
    <row r="28" spans="1:7">
      <c r="A28" s="312">
        <v>17</v>
      </c>
      <c r="B28" s="11" t="s">
        <v>84</v>
      </c>
      <c r="C28" s="523">
        <v>4.2355521896582739E-2</v>
      </c>
      <c r="D28" s="523">
        <v>4.226741416884347E-2</v>
      </c>
      <c r="E28" s="523">
        <v>4.3539122696854934E-2</v>
      </c>
      <c r="F28" s="523">
        <v>4.3286095758035034E-2</v>
      </c>
      <c r="G28" s="546">
        <v>4.3213065456501859E-2</v>
      </c>
    </row>
    <row r="29" spans="1:7">
      <c r="A29" s="312">
        <v>18</v>
      </c>
      <c r="B29" s="11" t="s">
        <v>166</v>
      </c>
      <c r="C29" s="523">
        <v>1.6926263024213118E-2</v>
      </c>
      <c r="D29" s="523">
        <v>1.7296181641659816E-2</v>
      </c>
      <c r="E29" s="523">
        <v>1.8614427492666917E-2</v>
      </c>
      <c r="F29" s="523">
        <v>1.8219005059229968E-2</v>
      </c>
      <c r="G29" s="546">
        <v>1.8896880902543042E-2</v>
      </c>
    </row>
    <row r="30" spans="1:7">
      <c r="A30" s="312">
        <v>19</v>
      </c>
      <c r="B30" s="11" t="s">
        <v>167</v>
      </c>
      <c r="C30" s="523">
        <v>0.11469220458486735</v>
      </c>
      <c r="D30" s="523">
        <v>0.11656725982274914</v>
      </c>
      <c r="E30" s="523">
        <v>0.12463413184114855</v>
      </c>
      <c r="F30" s="523">
        <v>0.12050007422664825</v>
      </c>
      <c r="G30" s="546">
        <v>0.12783351921272562</v>
      </c>
    </row>
    <row r="31" spans="1:7">
      <c r="A31" s="10"/>
      <c r="B31" s="144" t="s">
        <v>229</v>
      </c>
      <c r="C31" s="310"/>
      <c r="D31" s="310"/>
      <c r="E31" s="310"/>
      <c r="F31" s="310"/>
      <c r="G31" s="311"/>
    </row>
    <row r="32" spans="1:7">
      <c r="A32" s="312">
        <v>20</v>
      </c>
      <c r="B32" s="11" t="s">
        <v>83</v>
      </c>
      <c r="C32" s="523">
        <v>3.9621333438005814E-2</v>
      </c>
      <c r="D32" s="523">
        <v>4.7431779008702414E-2</v>
      </c>
      <c r="E32" s="523">
        <v>3.912571731443109E-2</v>
      </c>
      <c r="F32" s="523">
        <v>3.6545278636656797E-2</v>
      </c>
      <c r="G32" s="546">
        <v>3.3015853641488645E-2</v>
      </c>
    </row>
    <row r="33" spans="1:7" ht="15" customHeight="1">
      <c r="A33" s="312">
        <v>21</v>
      </c>
      <c r="B33" s="11" t="s">
        <v>711</v>
      </c>
      <c r="C33" s="523">
        <v>2.2439243100297331E-2</v>
      </c>
      <c r="D33" s="523">
        <v>2.2727438459850903E-2</v>
      </c>
      <c r="E33" s="523">
        <v>2.324962916881116E-2</v>
      </c>
      <c r="F33" s="523">
        <v>2.3427272281370218E-2</v>
      </c>
      <c r="G33" s="546">
        <v>2.3113573109880051E-2</v>
      </c>
    </row>
    <row r="34" spans="1:7">
      <c r="A34" s="312">
        <v>22</v>
      </c>
      <c r="B34" s="11" t="s">
        <v>82</v>
      </c>
      <c r="C34" s="523">
        <v>0.46296873109812192</v>
      </c>
      <c r="D34" s="523">
        <v>0.46723657943948821</v>
      </c>
      <c r="E34" s="523">
        <v>0.49327288527319241</v>
      </c>
      <c r="F34" s="523">
        <v>0.49009595810552148</v>
      </c>
      <c r="G34" s="546">
        <v>0.50063713423360257</v>
      </c>
    </row>
    <row r="35" spans="1:7" ht="15" customHeight="1">
      <c r="A35" s="312">
        <v>23</v>
      </c>
      <c r="B35" s="11" t="s">
        <v>81</v>
      </c>
      <c r="C35" s="523">
        <v>0.44235424617310637</v>
      </c>
      <c r="D35" s="523">
        <v>0.43006740449741332</v>
      </c>
      <c r="E35" s="523">
        <v>0.45791183173677646</v>
      </c>
      <c r="F35" s="523">
        <v>0.44682041492399227</v>
      </c>
      <c r="G35" s="546">
        <v>0.46606005668186301</v>
      </c>
    </row>
    <row r="36" spans="1:7">
      <c r="A36" s="312">
        <v>24</v>
      </c>
      <c r="B36" s="11" t="s">
        <v>80</v>
      </c>
      <c r="C36" s="523">
        <v>9.9541644240654037E-2</v>
      </c>
      <c r="D36" s="523">
        <v>7.8088335696799627E-2</v>
      </c>
      <c r="E36" s="523">
        <v>8.2460514850536404E-2</v>
      </c>
      <c r="F36" s="523">
        <v>1.0886586698648948E-2</v>
      </c>
      <c r="G36" s="546">
        <v>0.20649824350459678</v>
      </c>
    </row>
    <row r="37" spans="1:7" ht="15" customHeight="1">
      <c r="A37" s="10"/>
      <c r="B37" s="144" t="s">
        <v>230</v>
      </c>
      <c r="C37" s="310"/>
      <c r="D37" s="310"/>
      <c r="E37" s="310"/>
      <c r="F37" s="310"/>
      <c r="G37" s="311"/>
    </row>
    <row r="38" spans="1:7" ht="15" customHeight="1">
      <c r="A38" s="312">
        <v>25</v>
      </c>
      <c r="B38" s="11" t="s">
        <v>79</v>
      </c>
      <c r="C38" s="523">
        <v>0.18017602336038863</v>
      </c>
      <c r="D38" s="523">
        <v>0.20412188718774452</v>
      </c>
      <c r="E38" s="523">
        <v>0.17764611849943018</v>
      </c>
      <c r="F38" s="523">
        <v>0.18218174860864011</v>
      </c>
      <c r="G38" s="546">
        <v>0.19132347814583878</v>
      </c>
    </row>
    <row r="39" spans="1:7" ht="15" customHeight="1">
      <c r="A39" s="312">
        <v>26</v>
      </c>
      <c r="B39" s="11" t="s">
        <v>78</v>
      </c>
      <c r="C39" s="523">
        <v>0.50410323328582241</v>
      </c>
      <c r="D39" s="523">
        <v>0.4843465766635231</v>
      </c>
      <c r="E39" s="523">
        <v>0.47594818206769574</v>
      </c>
      <c r="F39" s="523">
        <v>0.47307577874807011</v>
      </c>
      <c r="G39" s="546">
        <v>0.50150665892934121</v>
      </c>
    </row>
    <row r="40" spans="1:7" ht="15" customHeight="1">
      <c r="A40" s="312">
        <v>27</v>
      </c>
      <c r="B40" s="11" t="s">
        <v>77</v>
      </c>
      <c r="C40" s="523">
        <v>0.23486600272147179</v>
      </c>
      <c r="D40" s="523">
        <v>0.25292697533864589</v>
      </c>
      <c r="E40" s="523">
        <v>0.26729111984435372</v>
      </c>
      <c r="F40" s="523">
        <v>0.26347403819284748</v>
      </c>
      <c r="G40" s="546">
        <v>0.27626026321932751</v>
      </c>
    </row>
    <row r="41" spans="1:7" ht="15" customHeight="1">
      <c r="A41" s="313"/>
      <c r="B41" s="144" t="s">
        <v>271</v>
      </c>
      <c r="C41" s="310"/>
      <c r="D41" s="310"/>
      <c r="E41" s="310"/>
      <c r="F41" s="310"/>
      <c r="G41" s="311"/>
    </row>
    <row r="42" spans="1:7">
      <c r="A42" s="312">
        <v>28</v>
      </c>
      <c r="B42" s="11" t="s">
        <v>254</v>
      </c>
      <c r="C42" s="12">
        <v>367928031.09379369</v>
      </c>
      <c r="D42" s="12">
        <v>368976452.15504378</v>
      </c>
      <c r="E42" s="12">
        <v>341430761.29778546</v>
      </c>
      <c r="F42" s="12">
        <v>335193881.17935038</v>
      </c>
      <c r="G42" s="545">
        <v>339294257.78031147</v>
      </c>
    </row>
    <row r="43" spans="1:7" ht="15" customHeight="1">
      <c r="A43" s="312">
        <v>29</v>
      </c>
      <c r="B43" s="11" t="s">
        <v>266</v>
      </c>
      <c r="C43" s="12">
        <v>300227842.38145125</v>
      </c>
      <c r="D43" s="12">
        <v>296311324.16954505</v>
      </c>
      <c r="E43" s="12">
        <v>292111831.5486002</v>
      </c>
      <c r="F43" s="12">
        <v>272774892.47201598</v>
      </c>
      <c r="G43" s="545">
        <v>292574266.43845695</v>
      </c>
    </row>
    <row r="44" spans="1:7" ht="15" customHeight="1">
      <c r="A44" s="346">
        <v>30</v>
      </c>
      <c r="B44" s="347" t="s">
        <v>255</v>
      </c>
      <c r="C44" s="523">
        <v>1.2254960371940677</v>
      </c>
      <c r="D44" s="523">
        <v>1.245232368992826</v>
      </c>
      <c r="E44" s="523">
        <v>1.1688357828155269</v>
      </c>
      <c r="F44" s="523">
        <v>1.2288296702884338</v>
      </c>
      <c r="G44" s="546">
        <v>1.1596859214946782</v>
      </c>
    </row>
    <row r="45" spans="1:7" ht="15" customHeight="1">
      <c r="A45" s="346"/>
      <c r="B45" s="144" t="s">
        <v>373</v>
      </c>
      <c r="C45" s="310"/>
      <c r="D45" s="310"/>
      <c r="E45" s="310"/>
      <c r="F45" s="310"/>
      <c r="G45" s="311"/>
    </row>
    <row r="46" spans="1:7" ht="15" customHeight="1">
      <c r="A46" s="346">
        <v>31</v>
      </c>
      <c r="B46" s="347" t="s">
        <v>380</v>
      </c>
      <c r="C46" s="12">
        <v>1384189480.7755005</v>
      </c>
      <c r="D46" s="12">
        <v>1386848862.0314991</v>
      </c>
      <c r="E46" s="12">
        <v>1316177425.1894994</v>
      </c>
      <c r="F46" s="12">
        <v>1217778236.8410025</v>
      </c>
      <c r="G46" s="545">
        <v>1221998282.2920008</v>
      </c>
    </row>
    <row r="47" spans="1:7" ht="15" customHeight="1">
      <c r="A47" s="346">
        <v>32</v>
      </c>
      <c r="B47" s="347" t="s">
        <v>395</v>
      </c>
      <c r="C47" s="12">
        <v>1115529545.7729547</v>
      </c>
      <c r="D47" s="12">
        <v>1096045744.4341028</v>
      </c>
      <c r="E47" s="12">
        <v>1100211719.7118375</v>
      </c>
      <c r="F47" s="12">
        <v>1028054283.2062458</v>
      </c>
      <c r="G47" s="545">
        <v>1006001382.554958</v>
      </c>
    </row>
    <row r="48" spans="1:7" ht="14.4" thickBot="1">
      <c r="A48" s="314">
        <v>33</v>
      </c>
      <c r="B48" s="146" t="s">
        <v>413</v>
      </c>
      <c r="C48" s="547">
        <v>1.2408362342535628</v>
      </c>
      <c r="D48" s="547">
        <v>1.2653202378405659</v>
      </c>
      <c r="E48" s="547">
        <v>1.1962946782045065</v>
      </c>
      <c r="F48" s="547">
        <v>1.1845466302061938</v>
      </c>
      <c r="G48" s="548">
        <v>1.2147083527742994</v>
      </c>
    </row>
    <row r="49" spans="1:2">
      <c r="A49" s="13"/>
    </row>
    <row r="50" spans="1:2" ht="39.6">
      <c r="B50" s="202" t="s">
        <v>708</v>
      </c>
    </row>
    <row r="51" spans="1:2" ht="52.8">
      <c r="B51" s="202" t="s">
        <v>270</v>
      </c>
    </row>
    <row r="53" spans="1:2" ht="14.4">
      <c r="B53" s="201"/>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C43"/>
  <sheetViews>
    <sheetView zoomScale="90" zoomScaleNormal="90" workbookViewId="0"/>
  </sheetViews>
  <sheetFormatPr defaultRowHeight="14.4"/>
  <cols>
    <col min="1" max="1" width="11.44140625" customWidth="1"/>
    <col min="2" max="2" width="76.88671875" style="254" customWidth="1"/>
    <col min="3" max="3" width="22.88671875" customWidth="1"/>
  </cols>
  <sheetData>
    <row r="1" spans="1:3">
      <c r="A1" s="2" t="s">
        <v>30</v>
      </c>
      <c r="B1" s="3" t="str">
        <f>Info!C2</f>
        <v>Terabank</v>
      </c>
    </row>
    <row r="2" spans="1:3">
      <c r="A2" s="2" t="s">
        <v>31</v>
      </c>
      <c r="B2" s="309">
        <f>'1. key ratios'!B2</f>
        <v>45657</v>
      </c>
    </row>
    <row r="3" spans="1:3">
      <c r="A3" s="4"/>
      <c r="B3"/>
    </row>
    <row r="4" spans="1:3">
      <c r="A4" s="4" t="s">
        <v>308</v>
      </c>
      <c r="B4" t="s">
        <v>309</v>
      </c>
    </row>
    <row r="5" spans="1:3">
      <c r="A5" s="255" t="s">
        <v>310</v>
      </c>
      <c r="B5" s="256"/>
      <c r="C5" s="257"/>
    </row>
    <row r="6" spans="1:3">
      <c r="A6" s="258">
        <v>1</v>
      </c>
      <c r="B6" s="259" t="s">
        <v>361</v>
      </c>
      <c r="C6" s="260">
        <v>1962762143.6617045</v>
      </c>
    </row>
    <row r="7" spans="1:3">
      <c r="A7" s="258">
        <v>2</v>
      </c>
      <c r="B7" s="259" t="s">
        <v>311</v>
      </c>
      <c r="C7" s="260">
        <v>-31807343</v>
      </c>
    </row>
    <row r="8" spans="1:3" ht="24">
      <c r="A8" s="261">
        <v>3</v>
      </c>
      <c r="B8" s="262" t="s">
        <v>312</v>
      </c>
      <c r="C8" s="260">
        <v>1930954800.6617045</v>
      </c>
    </row>
    <row r="9" spans="1:3">
      <c r="A9" s="255" t="s">
        <v>313</v>
      </c>
      <c r="B9" s="256"/>
      <c r="C9" s="263"/>
    </row>
    <row r="10" spans="1:3">
      <c r="A10" s="264">
        <v>4</v>
      </c>
      <c r="B10" s="265" t="s">
        <v>314</v>
      </c>
      <c r="C10" s="260">
        <v>0</v>
      </c>
    </row>
    <row r="11" spans="1:3">
      <c r="A11" s="264">
        <v>5</v>
      </c>
      <c r="B11" s="266" t="s">
        <v>315</v>
      </c>
      <c r="C11" s="260">
        <v>0</v>
      </c>
    </row>
    <row r="12" spans="1:3">
      <c r="A12" s="264" t="s">
        <v>316</v>
      </c>
      <c r="B12" s="266" t="s">
        <v>317</v>
      </c>
      <c r="C12" s="260">
        <v>1345146.4000000001</v>
      </c>
    </row>
    <row r="13" spans="1:3" ht="22.8">
      <c r="A13" s="267">
        <v>6</v>
      </c>
      <c r="B13" s="265" t="s">
        <v>318</v>
      </c>
      <c r="C13" s="260">
        <v>0</v>
      </c>
    </row>
    <row r="14" spans="1:3">
      <c r="A14" s="267">
        <v>7</v>
      </c>
      <c r="B14" s="268" t="s">
        <v>319</v>
      </c>
      <c r="C14" s="260">
        <v>0</v>
      </c>
    </row>
    <row r="15" spans="1:3">
      <c r="A15" s="269">
        <v>8</v>
      </c>
      <c r="B15" s="270" t="s">
        <v>320</v>
      </c>
      <c r="C15" s="260">
        <v>0</v>
      </c>
    </row>
    <row r="16" spans="1:3">
      <c r="A16" s="267">
        <v>9</v>
      </c>
      <c r="B16" s="268" t="s">
        <v>321</v>
      </c>
      <c r="C16" s="260">
        <v>0</v>
      </c>
    </row>
    <row r="17" spans="1:3">
      <c r="A17" s="267">
        <v>10</v>
      </c>
      <c r="B17" s="268" t="s">
        <v>322</v>
      </c>
      <c r="C17" s="260">
        <v>0</v>
      </c>
    </row>
    <row r="18" spans="1:3">
      <c r="A18" s="271">
        <v>11</v>
      </c>
      <c r="B18" s="272" t="s">
        <v>323</v>
      </c>
      <c r="C18" s="273">
        <f>SUM(C10:C17)</f>
        <v>1345146.4000000001</v>
      </c>
    </row>
    <row r="19" spans="1:3">
      <c r="A19" s="274" t="s">
        <v>324</v>
      </c>
      <c r="B19" s="275"/>
      <c r="C19" s="276"/>
    </row>
    <row r="20" spans="1:3">
      <c r="A20" s="277">
        <v>12</v>
      </c>
      <c r="B20" s="265" t="s">
        <v>325</v>
      </c>
      <c r="C20" s="260">
        <v>0</v>
      </c>
    </row>
    <row r="21" spans="1:3">
      <c r="A21" s="277">
        <v>13</v>
      </c>
      <c r="B21" s="265" t="s">
        <v>326</v>
      </c>
      <c r="C21" s="260">
        <v>0</v>
      </c>
    </row>
    <row r="22" spans="1:3">
      <c r="A22" s="277">
        <v>14</v>
      </c>
      <c r="B22" s="265" t="s">
        <v>327</v>
      </c>
      <c r="C22" s="260">
        <v>0</v>
      </c>
    </row>
    <row r="23" spans="1:3" ht="22.8">
      <c r="A23" s="277" t="s">
        <v>328</v>
      </c>
      <c r="B23" s="265" t="s">
        <v>329</v>
      </c>
      <c r="C23" s="260">
        <v>0</v>
      </c>
    </row>
    <row r="24" spans="1:3">
      <c r="A24" s="277">
        <v>15</v>
      </c>
      <c r="B24" s="265" t="s">
        <v>330</v>
      </c>
      <c r="C24" s="260">
        <v>0</v>
      </c>
    </row>
    <row r="25" spans="1:3">
      <c r="A25" s="277" t="s">
        <v>331</v>
      </c>
      <c r="B25" s="265" t="s">
        <v>332</v>
      </c>
      <c r="C25" s="260">
        <v>0</v>
      </c>
    </row>
    <row r="26" spans="1:3">
      <c r="A26" s="278">
        <v>16</v>
      </c>
      <c r="B26" s="279" t="s">
        <v>333</v>
      </c>
      <c r="C26" s="273">
        <f>SUM(C20:C25)</f>
        <v>0</v>
      </c>
    </row>
    <row r="27" spans="1:3">
      <c r="A27" s="255" t="s">
        <v>334</v>
      </c>
      <c r="B27" s="256"/>
      <c r="C27" s="263"/>
    </row>
    <row r="28" spans="1:3">
      <c r="A28" s="280">
        <v>17</v>
      </c>
      <c r="B28" s="266" t="s">
        <v>335</v>
      </c>
      <c r="C28" s="260">
        <v>0</v>
      </c>
    </row>
    <row r="29" spans="1:3">
      <c r="A29" s="280">
        <v>18</v>
      </c>
      <c r="B29" s="266" t="s">
        <v>336</v>
      </c>
      <c r="C29" s="260">
        <v>0</v>
      </c>
    </row>
    <row r="30" spans="1:3">
      <c r="A30" s="278">
        <v>19</v>
      </c>
      <c r="B30" s="279" t="s">
        <v>337</v>
      </c>
      <c r="C30" s="273">
        <f>C28+C29</f>
        <v>0</v>
      </c>
    </row>
    <row r="31" spans="1:3">
      <c r="A31" s="255" t="s">
        <v>338</v>
      </c>
      <c r="B31" s="256"/>
      <c r="C31" s="263"/>
    </row>
    <row r="32" spans="1:3" ht="22.8">
      <c r="A32" s="280" t="s">
        <v>339</v>
      </c>
      <c r="B32" s="265" t="s">
        <v>340</v>
      </c>
      <c r="C32" s="281">
        <v>0</v>
      </c>
    </row>
    <row r="33" spans="1:3">
      <c r="A33" s="280" t="s">
        <v>341</v>
      </c>
      <c r="B33" s="266" t="s">
        <v>342</v>
      </c>
      <c r="C33" s="281">
        <v>0</v>
      </c>
    </row>
    <row r="34" spans="1:3">
      <c r="A34" s="255" t="s">
        <v>343</v>
      </c>
      <c r="B34" s="256"/>
      <c r="C34" s="263"/>
    </row>
    <row r="35" spans="1:3">
      <c r="A35" s="282">
        <v>20</v>
      </c>
      <c r="B35" s="283" t="s">
        <v>344</v>
      </c>
      <c r="C35" s="273">
        <v>287036616</v>
      </c>
    </row>
    <row r="36" spans="1:3">
      <c r="A36" s="278">
        <v>21</v>
      </c>
      <c r="B36" s="279" t="s">
        <v>345</v>
      </c>
      <c r="C36" s="273">
        <f>C8+C18+C26+C30</f>
        <v>1932299947.0617046</v>
      </c>
    </row>
    <row r="37" spans="1:3">
      <c r="A37" s="255" t="s">
        <v>346</v>
      </c>
      <c r="B37" s="256"/>
      <c r="C37" s="263"/>
    </row>
    <row r="38" spans="1:3">
      <c r="A38" s="278">
        <v>22</v>
      </c>
      <c r="B38" s="279" t="s">
        <v>346</v>
      </c>
      <c r="C38" s="528">
        <f t="shared" ref="C38" si="0">C35/C36</f>
        <v>0.14854661484438469</v>
      </c>
    </row>
    <row r="39" spans="1:3">
      <c r="A39" s="255" t="s">
        <v>347</v>
      </c>
      <c r="B39" s="256"/>
      <c r="C39" s="263"/>
    </row>
    <row r="40" spans="1:3">
      <c r="A40" s="284" t="s">
        <v>348</v>
      </c>
      <c r="B40" s="265" t="s">
        <v>349</v>
      </c>
      <c r="C40" s="281">
        <v>0</v>
      </c>
    </row>
    <row r="41" spans="1:3" ht="22.8">
      <c r="A41" s="285" t="s">
        <v>350</v>
      </c>
      <c r="B41" s="259" t="s">
        <v>351</v>
      </c>
      <c r="C41" s="281">
        <v>0</v>
      </c>
    </row>
    <row r="43" spans="1:3">
      <c r="B43" s="254" t="s">
        <v>362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42"/>
  <sheetViews>
    <sheetView zoomScale="90" zoomScaleNormal="90" workbookViewId="0">
      <pane xSplit="2" ySplit="6" topLeftCell="C7" activePane="bottomRight" state="frozen"/>
      <selection pane="topRight"/>
      <selection pane="bottomLeft"/>
      <selection pane="bottomRight" activeCell="C7" sqref="C7"/>
    </sheetView>
  </sheetViews>
  <sheetFormatPr defaultRowHeight="14.4"/>
  <cols>
    <col min="1" max="1" width="8.6640625" style="165"/>
    <col min="2" max="2" width="82.5546875" style="172" customWidth="1"/>
    <col min="3" max="7" width="17.5546875" style="165" customWidth="1"/>
  </cols>
  <sheetData>
    <row r="1" spans="1:7">
      <c r="A1" s="165" t="s">
        <v>30</v>
      </c>
      <c r="B1" s="3" t="str">
        <f>Info!C2</f>
        <v>Terabank</v>
      </c>
    </row>
    <row r="2" spans="1:7">
      <c r="A2" s="165" t="s">
        <v>31</v>
      </c>
      <c r="B2" s="309">
        <f>'1. key ratios'!B2</f>
        <v>45657</v>
      </c>
    </row>
    <row r="4" spans="1:7" ht="15" thickBot="1">
      <c r="A4" s="165" t="s">
        <v>412</v>
      </c>
      <c r="B4" s="315" t="s">
        <v>373</v>
      </c>
    </row>
    <row r="5" spans="1:7">
      <c r="A5" s="316"/>
      <c r="B5" s="317"/>
      <c r="C5" s="647" t="s">
        <v>374</v>
      </c>
      <c r="D5" s="647"/>
      <c r="E5" s="647"/>
      <c r="F5" s="647"/>
      <c r="G5" s="648" t="s">
        <v>375</v>
      </c>
    </row>
    <row r="6" spans="1:7">
      <c r="A6" s="318"/>
      <c r="B6" s="319"/>
      <c r="C6" s="320" t="s">
        <v>376</v>
      </c>
      <c r="D6" s="320" t="s">
        <v>377</v>
      </c>
      <c r="E6" s="320" t="s">
        <v>378</v>
      </c>
      <c r="F6" s="320" t="s">
        <v>379</v>
      </c>
      <c r="G6" s="649"/>
    </row>
    <row r="7" spans="1:7">
      <c r="A7" s="321"/>
      <c r="B7" s="322" t="s">
        <v>380</v>
      </c>
      <c r="C7" s="323"/>
      <c r="D7" s="323"/>
      <c r="E7" s="323"/>
      <c r="F7" s="323"/>
      <c r="G7" s="324"/>
    </row>
    <row r="8" spans="1:7">
      <c r="A8" s="325">
        <v>1</v>
      </c>
      <c r="B8" s="326" t="s">
        <v>381</v>
      </c>
      <c r="C8" s="327">
        <v>287922272</v>
      </c>
      <c r="D8" s="327">
        <v>0</v>
      </c>
      <c r="E8" s="327">
        <v>0</v>
      </c>
      <c r="F8" s="327">
        <v>365205130.10600013</v>
      </c>
      <c r="G8" s="327">
        <v>653127402.10600019</v>
      </c>
    </row>
    <row r="9" spans="1:7">
      <c r="A9" s="325">
        <v>2</v>
      </c>
      <c r="B9" s="328" t="s">
        <v>382</v>
      </c>
      <c r="C9" s="327">
        <v>287922272</v>
      </c>
      <c r="D9" s="327">
        <v>0</v>
      </c>
      <c r="E9" s="327">
        <v>0</v>
      </c>
      <c r="F9" s="327">
        <v>42439836.020000003</v>
      </c>
      <c r="G9" s="327">
        <v>330362108.01999998</v>
      </c>
    </row>
    <row r="10" spans="1:7" ht="27.6">
      <c r="A10" s="325">
        <v>3</v>
      </c>
      <c r="B10" s="328" t="s">
        <v>383</v>
      </c>
      <c r="C10" s="329"/>
      <c r="D10" s="329"/>
      <c r="E10" s="329"/>
      <c r="F10" s="327">
        <v>322765294.08600014</v>
      </c>
      <c r="G10" s="327">
        <v>322765294.08600014</v>
      </c>
    </row>
    <row r="11" spans="1:7" ht="14.4" customHeight="1">
      <c r="A11" s="325">
        <v>4</v>
      </c>
      <c r="B11" s="326" t="s">
        <v>384</v>
      </c>
      <c r="C11" s="327">
        <v>179673030.5600003</v>
      </c>
      <c r="D11" s="327">
        <v>149075268.31000006</v>
      </c>
      <c r="E11" s="327">
        <v>141318246.5799998</v>
      </c>
      <c r="F11" s="327">
        <v>10643941.780000011</v>
      </c>
      <c r="G11" s="327">
        <v>437977109.38450021</v>
      </c>
    </row>
    <row r="12" spans="1:7">
      <c r="A12" s="325">
        <v>5</v>
      </c>
      <c r="B12" s="328" t="s">
        <v>385</v>
      </c>
      <c r="C12" s="327">
        <v>160622433.73000032</v>
      </c>
      <c r="D12" s="327">
        <v>143392229.08000007</v>
      </c>
      <c r="E12" s="327">
        <v>124848690.38999982</v>
      </c>
      <c r="F12" s="327">
        <v>10296348.510000011</v>
      </c>
      <c r="G12" s="327">
        <v>417201716.62450022</v>
      </c>
    </row>
    <row r="13" spans="1:7">
      <c r="A13" s="325">
        <v>6</v>
      </c>
      <c r="B13" s="328" t="s">
        <v>386</v>
      </c>
      <c r="C13" s="327">
        <v>19050596.82999998</v>
      </c>
      <c r="D13" s="327">
        <v>5683039.2300000004</v>
      </c>
      <c r="E13" s="327">
        <v>16469556.189999998</v>
      </c>
      <c r="F13" s="327">
        <v>347593.26999999996</v>
      </c>
      <c r="G13" s="327">
        <v>20775392.75999999</v>
      </c>
    </row>
    <row r="14" spans="1:7">
      <c r="A14" s="325">
        <v>7</v>
      </c>
      <c r="B14" s="326" t="s">
        <v>387</v>
      </c>
      <c r="C14" s="327">
        <v>279798487.56360018</v>
      </c>
      <c r="D14" s="327">
        <v>287736324.64999998</v>
      </c>
      <c r="E14" s="327">
        <v>186341429.21999997</v>
      </c>
      <c r="F14" s="327">
        <v>6010050</v>
      </c>
      <c r="G14" s="327">
        <v>293084969.28500009</v>
      </c>
    </row>
    <row r="15" spans="1:7" ht="41.4">
      <c r="A15" s="325">
        <v>8</v>
      </c>
      <c r="B15" s="328" t="s">
        <v>388</v>
      </c>
      <c r="C15" s="327">
        <v>271811878.11000019</v>
      </c>
      <c r="D15" s="327">
        <v>122006581.23999999</v>
      </c>
      <c r="E15" s="327">
        <v>86700542.090000004</v>
      </c>
      <c r="F15" s="327">
        <v>6010050</v>
      </c>
      <c r="G15" s="327">
        <v>243264525.72000009</v>
      </c>
    </row>
    <row r="16" spans="1:7" ht="27.6">
      <c r="A16" s="325">
        <v>9</v>
      </c>
      <c r="B16" s="328" t="s">
        <v>389</v>
      </c>
      <c r="C16" s="327">
        <v>7986609.4536000006</v>
      </c>
      <c r="D16" s="327">
        <v>165729743.41</v>
      </c>
      <c r="E16" s="327">
        <v>99640887.129999965</v>
      </c>
      <c r="F16" s="327">
        <v>0</v>
      </c>
      <c r="G16" s="327">
        <v>49820443.564999983</v>
      </c>
    </row>
    <row r="17" spans="1:7">
      <c r="A17" s="325">
        <v>10</v>
      </c>
      <c r="B17" s="326" t="s">
        <v>390</v>
      </c>
      <c r="C17" s="327">
        <v>0</v>
      </c>
      <c r="D17" s="327">
        <v>0</v>
      </c>
      <c r="E17" s="327">
        <v>0</v>
      </c>
      <c r="F17" s="327">
        <v>0</v>
      </c>
      <c r="G17" s="327">
        <v>0</v>
      </c>
    </row>
    <row r="18" spans="1:7">
      <c r="A18" s="325">
        <v>11</v>
      </c>
      <c r="B18" s="326" t="s">
        <v>391</v>
      </c>
      <c r="C18" s="327">
        <v>0</v>
      </c>
      <c r="D18" s="327">
        <v>32675240.979176797</v>
      </c>
      <c r="E18" s="327">
        <v>2315531.4307906786</v>
      </c>
      <c r="F18" s="327">
        <v>3210142.0226344429</v>
      </c>
      <c r="G18" s="327">
        <v>0</v>
      </c>
    </row>
    <row r="19" spans="1:7">
      <c r="A19" s="325">
        <v>12</v>
      </c>
      <c r="B19" s="328" t="s">
        <v>392</v>
      </c>
      <c r="C19" s="327">
        <v>0</v>
      </c>
      <c r="D19" s="327">
        <v>0</v>
      </c>
      <c r="E19" s="327">
        <v>0</v>
      </c>
      <c r="F19" s="327">
        <v>0</v>
      </c>
      <c r="G19" s="327">
        <v>0</v>
      </c>
    </row>
    <row r="20" spans="1:7">
      <c r="A20" s="325">
        <v>13</v>
      </c>
      <c r="B20" s="328" t="s">
        <v>393</v>
      </c>
      <c r="C20" s="327">
        <v>0</v>
      </c>
      <c r="D20" s="327">
        <v>32675240.979176797</v>
      </c>
      <c r="E20" s="327">
        <v>2315531.4307906786</v>
      </c>
      <c r="F20" s="327">
        <v>3210142.0226344429</v>
      </c>
      <c r="G20" s="327">
        <v>0</v>
      </c>
    </row>
    <row r="21" spans="1:7">
      <c r="A21" s="330">
        <v>14</v>
      </c>
      <c r="B21" s="331" t="s">
        <v>394</v>
      </c>
      <c r="C21" s="329"/>
      <c r="D21" s="329"/>
      <c r="E21" s="329"/>
      <c r="F21" s="329"/>
      <c r="G21" s="332">
        <f>SUM(G8,G11,G14,G17,G18)</f>
        <v>1384189480.7755005</v>
      </c>
    </row>
    <row r="22" spans="1:7">
      <c r="A22" s="333"/>
      <c r="B22" s="334" t="s">
        <v>395</v>
      </c>
      <c r="C22" s="335"/>
      <c r="D22" s="336"/>
      <c r="E22" s="335"/>
      <c r="F22" s="335"/>
      <c r="G22" s="337"/>
    </row>
    <row r="23" spans="1:7">
      <c r="A23" s="325">
        <v>15</v>
      </c>
      <c r="B23" s="326" t="s">
        <v>396</v>
      </c>
      <c r="C23" s="338">
        <v>358207391.97489995</v>
      </c>
      <c r="D23" s="338">
        <v>110951100</v>
      </c>
      <c r="E23" s="338">
        <v>0</v>
      </c>
      <c r="F23" s="338">
        <v>2906027.21</v>
      </c>
      <c r="G23" s="338">
        <v>15314432.916244999</v>
      </c>
    </row>
    <row r="24" spans="1:7">
      <c r="A24" s="325">
        <v>16</v>
      </c>
      <c r="B24" s="326" t="s">
        <v>397</v>
      </c>
      <c r="C24" s="338">
        <v>169670.8689</v>
      </c>
      <c r="D24" s="338">
        <v>211497929.98376912</v>
      </c>
      <c r="E24" s="338">
        <v>175617505.50171998</v>
      </c>
      <c r="F24" s="338">
        <v>896995077.05649889</v>
      </c>
      <c r="G24" s="338">
        <v>926854698.63357937</v>
      </c>
    </row>
    <row r="25" spans="1:7">
      <c r="A25" s="325">
        <v>17</v>
      </c>
      <c r="B25" s="328" t="s">
        <v>398</v>
      </c>
      <c r="C25" s="338" t="s">
        <v>780</v>
      </c>
      <c r="D25" s="338">
        <v>0</v>
      </c>
      <c r="E25" s="338">
        <v>0</v>
      </c>
      <c r="F25" s="338">
        <v>0</v>
      </c>
      <c r="G25" s="338">
        <v>0</v>
      </c>
    </row>
    <row r="26" spans="1:7" ht="27.6">
      <c r="A26" s="325">
        <v>18</v>
      </c>
      <c r="B26" s="328" t="s">
        <v>399</v>
      </c>
      <c r="C26" s="338">
        <v>169670.8689</v>
      </c>
      <c r="D26" s="338">
        <v>32883540.288600001</v>
      </c>
      <c r="E26" s="338">
        <v>57079.069300000003</v>
      </c>
      <c r="F26" s="338">
        <v>696154.74439999997</v>
      </c>
      <c r="G26" s="338">
        <v>5682675.9526750008</v>
      </c>
    </row>
    <row r="27" spans="1:7">
      <c r="A27" s="325">
        <v>19</v>
      </c>
      <c r="B27" s="328" t="s">
        <v>400</v>
      </c>
      <c r="C27" s="338" t="s">
        <v>780</v>
      </c>
      <c r="D27" s="338">
        <v>144346458.1788519</v>
      </c>
      <c r="E27" s="338">
        <v>146495170.81131998</v>
      </c>
      <c r="F27" s="338">
        <v>689435043.70519912</v>
      </c>
      <c r="G27" s="338">
        <v>731440601.64450514</v>
      </c>
    </row>
    <row r="28" spans="1:7">
      <c r="A28" s="325">
        <v>20</v>
      </c>
      <c r="B28" s="339" t="s">
        <v>401</v>
      </c>
      <c r="C28" s="338">
        <v>0</v>
      </c>
      <c r="D28" s="338">
        <v>0</v>
      </c>
      <c r="E28" s="338">
        <v>0</v>
      </c>
      <c r="F28" s="338">
        <v>0</v>
      </c>
      <c r="G28" s="338">
        <v>0</v>
      </c>
    </row>
    <row r="29" spans="1:7">
      <c r="A29" s="325">
        <v>21</v>
      </c>
      <c r="B29" s="328" t="s">
        <v>402</v>
      </c>
      <c r="C29" s="338" t="s">
        <v>780</v>
      </c>
      <c r="D29" s="338">
        <v>30372375.300600033</v>
      </c>
      <c r="E29" s="338">
        <v>29065255.621099997</v>
      </c>
      <c r="F29" s="338">
        <v>196262896.02689964</v>
      </c>
      <c r="G29" s="338">
        <v>178772807.7355406</v>
      </c>
    </row>
    <row r="30" spans="1:7">
      <c r="A30" s="325">
        <v>22</v>
      </c>
      <c r="B30" s="339" t="s">
        <v>401</v>
      </c>
      <c r="C30" s="338">
        <v>0</v>
      </c>
      <c r="D30" s="338">
        <v>10955544.726742979</v>
      </c>
      <c r="E30" s="338">
        <v>11318722.418803526</v>
      </c>
      <c r="F30" s="338">
        <v>88847346.740870476</v>
      </c>
      <c r="G30" s="338">
        <v>68887908.954339057</v>
      </c>
    </row>
    <row r="31" spans="1:7">
      <c r="A31" s="325">
        <v>23</v>
      </c>
      <c r="B31" s="328" t="s">
        <v>403</v>
      </c>
      <c r="C31" s="338" t="s">
        <v>780</v>
      </c>
      <c r="D31" s="338">
        <v>3895556.2157172104</v>
      </c>
      <c r="E31" s="338">
        <v>0</v>
      </c>
      <c r="F31" s="338">
        <v>10600982.58</v>
      </c>
      <c r="G31" s="338">
        <v>10958613.300858606</v>
      </c>
    </row>
    <row r="32" spans="1:7">
      <c r="A32" s="325">
        <v>24</v>
      </c>
      <c r="B32" s="326" t="s">
        <v>404</v>
      </c>
      <c r="C32" s="338">
        <v>0</v>
      </c>
      <c r="D32" s="338">
        <v>0</v>
      </c>
      <c r="E32" s="338">
        <v>0</v>
      </c>
      <c r="F32" s="338">
        <v>0</v>
      </c>
      <c r="G32" s="338">
        <v>0</v>
      </c>
    </row>
    <row r="33" spans="1:7">
      <c r="A33" s="325">
        <v>25</v>
      </c>
      <c r="B33" s="326" t="s">
        <v>405</v>
      </c>
      <c r="C33" s="338">
        <v>69703596.326602623</v>
      </c>
      <c r="D33" s="338">
        <v>12580213.421051394</v>
      </c>
      <c r="E33" s="338">
        <v>9653478.1734574232</v>
      </c>
      <c r="F33" s="338">
        <v>83643337.681470275</v>
      </c>
      <c r="G33" s="338">
        <v>164463779.80532733</v>
      </c>
    </row>
    <row r="34" spans="1:7">
      <c r="A34" s="325">
        <v>26</v>
      </c>
      <c r="B34" s="328" t="s">
        <v>406</v>
      </c>
      <c r="C34" s="329"/>
      <c r="D34" s="338">
        <v>0</v>
      </c>
      <c r="E34" s="338">
        <v>0</v>
      </c>
      <c r="F34" s="338">
        <v>0</v>
      </c>
      <c r="G34" s="338">
        <v>0</v>
      </c>
    </row>
    <row r="35" spans="1:7">
      <c r="A35" s="325">
        <v>27</v>
      </c>
      <c r="B35" s="328" t="s">
        <v>407</v>
      </c>
      <c r="C35" s="338">
        <v>69703596.326602623</v>
      </c>
      <c r="D35" s="338">
        <v>12580213.421051394</v>
      </c>
      <c r="E35" s="338">
        <v>9653478.1734574232</v>
      </c>
      <c r="F35" s="338">
        <v>83643337.681470275</v>
      </c>
      <c r="G35" s="338">
        <v>164463779.80532733</v>
      </c>
    </row>
    <row r="36" spans="1:7">
      <c r="A36" s="325">
        <v>28</v>
      </c>
      <c r="B36" s="326" t="s">
        <v>408</v>
      </c>
      <c r="C36" s="338">
        <v>0</v>
      </c>
      <c r="D36" s="338">
        <v>38728252.985323206</v>
      </c>
      <c r="E36" s="338">
        <v>28486028.807909314</v>
      </c>
      <c r="F36" s="338">
        <v>42094073.389265589</v>
      </c>
      <c r="G36" s="338">
        <v>8896634.4178030901</v>
      </c>
    </row>
    <row r="37" spans="1:7">
      <c r="A37" s="330">
        <v>29</v>
      </c>
      <c r="B37" s="331" t="s">
        <v>409</v>
      </c>
      <c r="C37" s="329"/>
      <c r="D37" s="329"/>
      <c r="E37" s="329"/>
      <c r="F37" s="329"/>
      <c r="G37" s="332">
        <f>SUM(G23:G24,G32:G33,G36)</f>
        <v>1115529545.7729547</v>
      </c>
    </row>
    <row r="38" spans="1:7">
      <c r="A38" s="321"/>
      <c r="B38" s="340"/>
      <c r="C38" s="341"/>
      <c r="D38" s="341"/>
      <c r="E38" s="341"/>
      <c r="F38" s="341"/>
      <c r="G38" s="342"/>
    </row>
    <row r="39" spans="1:7" ht="15" thickBot="1">
      <c r="A39" s="343">
        <v>30</v>
      </c>
      <c r="B39" s="344" t="s">
        <v>410</v>
      </c>
      <c r="C39" s="225"/>
      <c r="D39" s="226"/>
      <c r="E39" s="226"/>
      <c r="F39" s="227"/>
      <c r="G39" s="345">
        <f>IFERROR(G21/G37,0)</f>
        <v>1.2408362342535628</v>
      </c>
    </row>
    <row r="42" spans="1:7" ht="41.4">
      <c r="B42" s="172" t="s">
        <v>411</v>
      </c>
    </row>
  </sheetData>
  <mergeCells count="2">
    <mergeCell ref="C5:F5"/>
    <mergeCell ref="G5:G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26"/>
  <sheetViews>
    <sheetView showGridLines="0" zoomScaleNormal="100" workbookViewId="0"/>
  </sheetViews>
  <sheetFormatPr defaultColWidth="9.109375" defaultRowHeight="12"/>
  <cols>
    <col min="1" max="1" width="11.88671875" style="350" bestFit="1" customWidth="1"/>
    <col min="2" max="2" width="105.109375" style="350" bestFit="1" customWidth="1"/>
    <col min="3" max="3" width="13.88671875" style="350" bestFit="1" customWidth="1"/>
    <col min="4" max="4" width="8.6640625" style="350" bestFit="1" customWidth="1"/>
    <col min="5" max="5" width="17.44140625" style="350" bestFit="1" customWidth="1"/>
    <col min="6" max="6" width="12" style="350" bestFit="1" customWidth="1"/>
    <col min="7" max="7" width="30.44140625" style="350" customWidth="1"/>
    <col min="8" max="8" width="12" style="350" bestFit="1" customWidth="1"/>
    <col min="9" max="16384" width="9.109375" style="350"/>
  </cols>
  <sheetData>
    <row r="1" spans="1:8" ht="13.8">
      <c r="A1" s="348" t="s">
        <v>30</v>
      </c>
      <c r="B1" s="433" t="str">
        <f>Info!C2</f>
        <v>Terabank</v>
      </c>
    </row>
    <row r="2" spans="1:8">
      <c r="A2" s="348" t="s">
        <v>31</v>
      </c>
      <c r="B2" s="432">
        <f>'1. key ratios'!B2</f>
        <v>45657</v>
      </c>
    </row>
    <row r="3" spans="1:8">
      <c r="A3" s="349" t="s">
        <v>416</v>
      </c>
    </row>
    <row r="5" spans="1:8" ht="12" customHeight="1">
      <c r="A5" s="650" t="s">
        <v>417</v>
      </c>
      <c r="B5" s="651"/>
      <c r="C5" s="656" t="s">
        <v>418</v>
      </c>
      <c r="D5" s="657"/>
      <c r="E5" s="657"/>
      <c r="F5" s="657"/>
      <c r="G5" s="657"/>
      <c r="H5" s="658"/>
    </row>
    <row r="6" spans="1:8">
      <c r="A6" s="652"/>
      <c r="B6" s="653"/>
      <c r="C6" s="659"/>
      <c r="D6" s="660"/>
      <c r="E6" s="660"/>
      <c r="F6" s="660"/>
      <c r="G6" s="660"/>
      <c r="H6" s="661"/>
    </row>
    <row r="7" spans="1:8">
      <c r="A7" s="654"/>
      <c r="B7" s="655"/>
      <c r="C7" s="431" t="s">
        <v>419</v>
      </c>
      <c r="D7" s="431" t="s">
        <v>420</v>
      </c>
      <c r="E7" s="431" t="s">
        <v>421</v>
      </c>
      <c r="F7" s="431" t="s">
        <v>422</v>
      </c>
      <c r="G7" s="431" t="s">
        <v>423</v>
      </c>
      <c r="H7" s="431" t="s">
        <v>64</v>
      </c>
    </row>
    <row r="8" spans="1:8">
      <c r="A8" s="427">
        <v>1</v>
      </c>
      <c r="B8" s="426" t="s">
        <v>51</v>
      </c>
      <c r="C8" s="532">
        <v>165096827.09</v>
      </c>
      <c r="D8" s="532">
        <v>135186035.61000001</v>
      </c>
      <c r="E8" s="532">
        <v>10767389.823691236</v>
      </c>
      <c r="F8" s="532">
        <v>4994411.2671999997</v>
      </c>
      <c r="G8" s="424">
        <v>0</v>
      </c>
      <c r="H8" s="424">
        <f t="shared" ref="H8:H21" si="0">SUM(C8:G8)</f>
        <v>316044663.79089129</v>
      </c>
    </row>
    <row r="9" spans="1:8">
      <c r="A9" s="427">
        <v>2</v>
      </c>
      <c r="B9" s="426" t="s">
        <v>52</v>
      </c>
      <c r="C9" s="424">
        <v>0</v>
      </c>
      <c r="D9" s="424">
        <v>0</v>
      </c>
      <c r="E9" s="424">
        <v>0</v>
      </c>
      <c r="F9" s="424">
        <v>0</v>
      </c>
      <c r="G9" s="424">
        <v>0</v>
      </c>
      <c r="H9" s="424">
        <f t="shared" si="0"/>
        <v>0</v>
      </c>
    </row>
    <row r="10" spans="1:8">
      <c r="A10" s="427">
        <v>3</v>
      </c>
      <c r="B10" s="426" t="s">
        <v>164</v>
      </c>
      <c r="C10" s="424">
        <v>0</v>
      </c>
      <c r="D10" s="424">
        <v>0</v>
      </c>
      <c r="E10" s="424">
        <v>0</v>
      </c>
      <c r="F10" s="424">
        <v>0</v>
      </c>
      <c r="G10" s="424">
        <v>0</v>
      </c>
      <c r="H10" s="424">
        <f t="shared" si="0"/>
        <v>0</v>
      </c>
    </row>
    <row r="11" spans="1:8">
      <c r="A11" s="427">
        <v>4</v>
      </c>
      <c r="B11" s="426" t="s">
        <v>53</v>
      </c>
      <c r="C11" s="424">
        <v>0</v>
      </c>
      <c r="D11" s="424">
        <v>0</v>
      </c>
      <c r="E11" s="424">
        <v>0</v>
      </c>
      <c r="F11" s="424">
        <v>0</v>
      </c>
      <c r="G11" s="424">
        <v>0</v>
      </c>
      <c r="H11" s="424">
        <f t="shared" si="0"/>
        <v>0</v>
      </c>
    </row>
    <row r="12" spans="1:8">
      <c r="A12" s="427">
        <v>5</v>
      </c>
      <c r="B12" s="426" t="s">
        <v>54</v>
      </c>
      <c r="C12" s="424">
        <v>0</v>
      </c>
      <c r="D12" s="424">
        <v>0</v>
      </c>
      <c r="E12" s="424">
        <v>0</v>
      </c>
      <c r="F12" s="424">
        <v>0</v>
      </c>
      <c r="G12" s="424">
        <v>0</v>
      </c>
      <c r="H12" s="424">
        <f t="shared" si="0"/>
        <v>0</v>
      </c>
    </row>
    <row r="13" spans="1:8">
      <c r="A13" s="427">
        <v>6</v>
      </c>
      <c r="B13" s="426" t="s">
        <v>55</v>
      </c>
      <c r="C13" s="424">
        <v>0</v>
      </c>
      <c r="D13" s="424">
        <v>41666333</v>
      </c>
      <c r="E13" s="424">
        <v>0</v>
      </c>
      <c r="F13" s="424">
        <v>2907695.91</v>
      </c>
      <c r="G13" s="424">
        <v>0</v>
      </c>
      <c r="H13" s="424">
        <f t="shared" si="0"/>
        <v>44574028.909999996</v>
      </c>
    </row>
    <row r="14" spans="1:8">
      <c r="A14" s="427">
        <v>7</v>
      </c>
      <c r="B14" s="426" t="s">
        <v>56</v>
      </c>
      <c r="C14" s="424">
        <v>0</v>
      </c>
      <c r="D14" s="424">
        <v>59954041.9726431</v>
      </c>
      <c r="E14" s="424">
        <v>216748789.56384134</v>
      </c>
      <c r="F14" s="424">
        <v>339970455.03107369</v>
      </c>
      <c r="G14" s="533">
        <v>0</v>
      </c>
      <c r="H14" s="424">
        <f t="shared" si="0"/>
        <v>616673286.56755805</v>
      </c>
    </row>
    <row r="15" spans="1:8">
      <c r="A15" s="427">
        <v>8</v>
      </c>
      <c r="B15" s="428" t="s">
        <v>57</v>
      </c>
      <c r="C15" s="424">
        <v>0</v>
      </c>
      <c r="D15" s="424">
        <v>31759777.645970996</v>
      </c>
      <c r="E15" s="424">
        <v>206496286.25632894</v>
      </c>
      <c r="F15" s="424">
        <v>448380743.0445165</v>
      </c>
      <c r="G15" s="424" t="s">
        <v>781</v>
      </c>
      <c r="H15" s="424">
        <f t="shared" si="0"/>
        <v>686636806.94681644</v>
      </c>
    </row>
    <row r="16" spans="1:8">
      <c r="A16" s="427">
        <v>9</v>
      </c>
      <c r="B16" s="426" t="s">
        <v>58</v>
      </c>
      <c r="C16" s="424">
        <v>0</v>
      </c>
      <c r="D16" s="424">
        <v>3646551.0899399999</v>
      </c>
      <c r="E16" s="424">
        <v>13506272.65737699</v>
      </c>
      <c r="F16" s="424">
        <v>116986954.20281482</v>
      </c>
      <c r="G16" s="424">
        <v>0</v>
      </c>
      <c r="H16" s="424">
        <f t="shared" si="0"/>
        <v>134139777.9501318</v>
      </c>
    </row>
    <row r="17" spans="1:8">
      <c r="A17" s="427">
        <v>10</v>
      </c>
      <c r="B17" s="430" t="s">
        <v>431</v>
      </c>
      <c r="C17" s="424">
        <v>0</v>
      </c>
      <c r="D17" s="424">
        <v>731525.99104599992</v>
      </c>
      <c r="E17" s="424">
        <v>10155276.327551009</v>
      </c>
      <c r="F17" s="424">
        <v>11382523.468552001</v>
      </c>
      <c r="G17" s="424">
        <v>0</v>
      </c>
      <c r="H17" s="424">
        <f t="shared" si="0"/>
        <v>22269325.787149012</v>
      </c>
    </row>
    <row r="18" spans="1:8">
      <c r="A18" s="427">
        <v>11</v>
      </c>
      <c r="B18" s="426" t="s">
        <v>60</v>
      </c>
      <c r="C18" s="424">
        <v>0</v>
      </c>
      <c r="D18" s="424">
        <v>0</v>
      </c>
      <c r="E18" s="424">
        <v>0</v>
      </c>
      <c r="F18" s="424">
        <v>0</v>
      </c>
      <c r="G18" s="424">
        <v>0</v>
      </c>
      <c r="H18" s="424">
        <f t="shared" si="0"/>
        <v>0</v>
      </c>
    </row>
    <row r="19" spans="1:8">
      <c r="A19" s="427">
        <v>12</v>
      </c>
      <c r="B19" s="426" t="s">
        <v>61</v>
      </c>
      <c r="C19" s="424">
        <v>0</v>
      </c>
      <c r="D19" s="424">
        <v>0</v>
      </c>
      <c r="E19" s="424">
        <v>0</v>
      </c>
      <c r="F19" s="424">
        <v>0</v>
      </c>
      <c r="G19" s="424">
        <v>0</v>
      </c>
      <c r="H19" s="424">
        <f t="shared" si="0"/>
        <v>0</v>
      </c>
    </row>
    <row r="20" spans="1:8">
      <c r="A20" s="429">
        <v>13</v>
      </c>
      <c r="B20" s="428" t="s">
        <v>144</v>
      </c>
      <c r="C20" s="424">
        <v>0</v>
      </c>
      <c r="D20" s="424">
        <v>0</v>
      </c>
      <c r="E20" s="424">
        <v>0</v>
      </c>
      <c r="F20" s="424">
        <v>0</v>
      </c>
      <c r="G20" s="424">
        <v>0</v>
      </c>
      <c r="H20" s="424">
        <f t="shared" si="0"/>
        <v>0</v>
      </c>
    </row>
    <row r="21" spans="1:8">
      <c r="A21" s="427">
        <v>14</v>
      </c>
      <c r="B21" s="426" t="s">
        <v>63</v>
      </c>
      <c r="C21" s="532">
        <v>67816053.290000722</v>
      </c>
      <c r="D21" s="532">
        <v>0</v>
      </c>
      <c r="E21" s="532">
        <v>0</v>
      </c>
      <c r="F21" s="532">
        <v>96877532.64000003</v>
      </c>
      <c r="G21" s="424">
        <v>0</v>
      </c>
      <c r="H21" s="424">
        <f t="shared" si="0"/>
        <v>164693585.93000075</v>
      </c>
    </row>
    <row r="22" spans="1:8">
      <c r="A22" s="425">
        <v>15</v>
      </c>
      <c r="B22" s="424" t="s">
        <v>64</v>
      </c>
      <c r="C22" s="424">
        <f>SUM(C18:C21)+SUM(C8:C16)</f>
        <v>232912880.38000071</v>
      </c>
      <c r="D22" s="424">
        <f t="shared" ref="D22:H22" si="1">SUM(D18:D21)+SUM(D8:D16)</f>
        <v>272212739.3185541</v>
      </c>
      <c r="E22" s="424">
        <f t="shared" si="1"/>
        <v>447518738.30123854</v>
      </c>
      <c r="F22" s="424">
        <f t="shared" si="1"/>
        <v>1010117792.095605</v>
      </c>
      <c r="G22" s="424">
        <f t="shared" si="1"/>
        <v>0</v>
      </c>
      <c r="H22" s="424">
        <f t="shared" si="1"/>
        <v>1962762150.0953984</v>
      </c>
    </row>
    <row r="26" spans="1:8" ht="24">
      <c r="B26" s="353" t="s">
        <v>518</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434" bestFit="1" customWidth="1"/>
    <col min="2" max="2" width="86.88671875" style="350" customWidth="1"/>
    <col min="3" max="4" width="31.5546875" style="350" customWidth="1"/>
    <col min="5" max="5" width="15.109375" style="350" bestFit="1" customWidth="1"/>
    <col min="6" max="6" width="11.88671875" style="350" bestFit="1" customWidth="1"/>
    <col min="7" max="7" width="21.5546875" style="350" bestFit="1" customWidth="1"/>
    <col min="8" max="8" width="41.44140625" style="350" customWidth="1"/>
    <col min="9" max="16384" width="9.109375" style="350"/>
  </cols>
  <sheetData>
    <row r="1" spans="1:8" ht="13.8">
      <c r="A1" s="348" t="s">
        <v>30</v>
      </c>
      <c r="B1" s="433" t="str">
        <f>Info!C2</f>
        <v>Terabank</v>
      </c>
      <c r="C1" s="447"/>
      <c r="D1" s="447"/>
      <c r="E1" s="447"/>
      <c r="F1" s="447"/>
      <c r="G1" s="447"/>
      <c r="H1" s="447"/>
    </row>
    <row r="2" spans="1:8">
      <c r="A2" s="348" t="s">
        <v>31</v>
      </c>
      <c r="B2" s="432">
        <f>'1. key ratios'!B2</f>
        <v>45657</v>
      </c>
      <c r="C2" s="447"/>
      <c r="D2" s="447"/>
      <c r="E2" s="447"/>
      <c r="F2" s="447"/>
      <c r="G2" s="447"/>
      <c r="H2" s="447"/>
    </row>
    <row r="3" spans="1:8">
      <c r="A3" s="349" t="s">
        <v>424</v>
      </c>
      <c r="B3" s="447"/>
      <c r="C3" s="447"/>
      <c r="D3" s="447"/>
      <c r="E3" s="447"/>
      <c r="F3" s="447"/>
      <c r="G3" s="447"/>
      <c r="H3" s="447"/>
    </row>
    <row r="4" spans="1:8">
      <c r="A4" s="448"/>
      <c r="B4" s="447"/>
      <c r="C4" s="446" t="s">
        <v>0</v>
      </c>
      <c r="D4" s="446" t="s">
        <v>1</v>
      </c>
      <c r="E4" s="446" t="s">
        <v>2</v>
      </c>
      <c r="F4" s="446" t="s">
        <v>3</v>
      </c>
      <c r="G4" s="446" t="s">
        <v>4</v>
      </c>
      <c r="H4" s="446" t="s">
        <v>5</v>
      </c>
    </row>
    <row r="5" spans="1:8" ht="33.9" customHeight="1">
      <c r="A5" s="650" t="s">
        <v>425</v>
      </c>
      <c r="B5" s="651"/>
      <c r="C5" s="664" t="s">
        <v>426</v>
      </c>
      <c r="D5" s="664"/>
      <c r="E5" s="664" t="s">
        <v>663</v>
      </c>
      <c r="F5" s="662" t="s">
        <v>427</v>
      </c>
      <c r="G5" s="662" t="s">
        <v>428</v>
      </c>
      <c r="H5" s="444" t="s">
        <v>662</v>
      </c>
    </row>
    <row r="6" spans="1:8" ht="24">
      <c r="A6" s="654"/>
      <c r="B6" s="655"/>
      <c r="C6" s="445" t="s">
        <v>429</v>
      </c>
      <c r="D6" s="445" t="s">
        <v>430</v>
      </c>
      <c r="E6" s="664"/>
      <c r="F6" s="663"/>
      <c r="G6" s="663"/>
      <c r="H6" s="444" t="s">
        <v>661</v>
      </c>
    </row>
    <row r="7" spans="1:8">
      <c r="A7" s="442">
        <v>1</v>
      </c>
      <c r="B7" s="426" t="s">
        <v>51</v>
      </c>
      <c r="C7" s="436">
        <v>0</v>
      </c>
      <c r="D7" s="436">
        <v>316078095.27999997</v>
      </c>
      <c r="E7" s="436">
        <v>33431.48910876413</v>
      </c>
      <c r="F7" s="436">
        <v>0</v>
      </c>
      <c r="G7" s="436">
        <v>0</v>
      </c>
      <c r="H7" s="435">
        <f>C7+D7-E7-F7</f>
        <v>316044663.79089123</v>
      </c>
    </row>
    <row r="8" spans="1:8">
      <c r="A8" s="442">
        <v>2</v>
      </c>
      <c r="B8" s="426" t="s">
        <v>52</v>
      </c>
      <c r="C8" s="436">
        <v>0</v>
      </c>
      <c r="D8" s="436">
        <v>0</v>
      </c>
      <c r="E8" s="436">
        <v>0</v>
      </c>
      <c r="F8" s="436">
        <v>0</v>
      </c>
      <c r="G8" s="436">
        <v>0</v>
      </c>
      <c r="H8" s="435">
        <f t="shared" ref="H8:H20" si="0">C8+D8-E8-F8</f>
        <v>0</v>
      </c>
    </row>
    <row r="9" spans="1:8">
      <c r="A9" s="442">
        <v>3</v>
      </c>
      <c r="B9" s="426" t="s">
        <v>164</v>
      </c>
      <c r="C9" s="436">
        <v>0</v>
      </c>
      <c r="D9" s="436">
        <v>0</v>
      </c>
      <c r="E9" s="436">
        <v>0</v>
      </c>
      <c r="F9" s="436">
        <v>0</v>
      </c>
      <c r="G9" s="436">
        <v>0</v>
      </c>
      <c r="H9" s="435">
        <f t="shared" si="0"/>
        <v>0</v>
      </c>
    </row>
    <row r="10" spans="1:8">
      <c r="A10" s="442">
        <v>4</v>
      </c>
      <c r="B10" s="426" t="s">
        <v>53</v>
      </c>
      <c r="C10" s="436">
        <v>0</v>
      </c>
      <c r="D10" s="436">
        <v>0</v>
      </c>
      <c r="E10" s="436">
        <v>0</v>
      </c>
      <c r="F10" s="436">
        <v>0</v>
      </c>
      <c r="G10" s="436">
        <v>0</v>
      </c>
      <c r="H10" s="435">
        <f t="shared" si="0"/>
        <v>0</v>
      </c>
    </row>
    <row r="11" spans="1:8">
      <c r="A11" s="442">
        <v>5</v>
      </c>
      <c r="B11" s="426" t="s">
        <v>54</v>
      </c>
      <c r="C11" s="436">
        <v>0</v>
      </c>
      <c r="D11" s="436">
        <v>0</v>
      </c>
      <c r="E11" s="436">
        <v>0</v>
      </c>
      <c r="F11" s="436">
        <v>0</v>
      </c>
      <c r="G11" s="436">
        <v>0</v>
      </c>
      <c r="H11" s="435">
        <f t="shared" si="0"/>
        <v>0</v>
      </c>
    </row>
    <row r="12" spans="1:8">
      <c r="A12" s="442">
        <v>6</v>
      </c>
      <c r="B12" s="426" t="s">
        <v>55</v>
      </c>
      <c r="C12" s="436">
        <v>0</v>
      </c>
      <c r="D12" s="436">
        <v>44574028.910000004</v>
      </c>
      <c r="E12" s="436">
        <v>0</v>
      </c>
      <c r="F12" s="436">
        <v>0</v>
      </c>
      <c r="G12" s="436">
        <v>0</v>
      </c>
      <c r="H12" s="435">
        <f t="shared" si="0"/>
        <v>44574028.910000004</v>
      </c>
    </row>
    <row r="13" spans="1:8">
      <c r="A13" s="442">
        <v>7</v>
      </c>
      <c r="B13" s="426" t="s">
        <v>56</v>
      </c>
      <c r="C13" s="436">
        <v>8376603.651800001</v>
      </c>
      <c r="D13" s="436">
        <v>614630759.85040057</v>
      </c>
      <c r="E13" s="436">
        <v>6334076.9346416388</v>
      </c>
      <c r="F13" s="436">
        <v>0</v>
      </c>
      <c r="G13" s="436">
        <v>149998.89000000001</v>
      </c>
      <c r="H13" s="435">
        <f t="shared" si="0"/>
        <v>616673286.567559</v>
      </c>
    </row>
    <row r="14" spans="1:8">
      <c r="A14" s="442">
        <v>8</v>
      </c>
      <c r="B14" s="428" t="s">
        <v>57</v>
      </c>
      <c r="C14" s="436">
        <v>44950195.028799936</v>
      </c>
      <c r="D14" s="436">
        <v>665752356.87940538</v>
      </c>
      <c r="E14" s="436">
        <v>24065744.961380862</v>
      </c>
      <c r="F14" s="436">
        <v>0</v>
      </c>
      <c r="G14" s="436">
        <v>906934.96595796687</v>
      </c>
      <c r="H14" s="435">
        <f t="shared" si="0"/>
        <v>686636806.94682443</v>
      </c>
    </row>
    <row r="15" spans="1:8">
      <c r="A15" s="442">
        <v>9</v>
      </c>
      <c r="B15" s="426" t="s">
        <v>58</v>
      </c>
      <c r="C15" s="436">
        <v>3678252.5615000012</v>
      </c>
      <c r="D15" s="436">
        <v>132490874.34959999</v>
      </c>
      <c r="E15" s="436">
        <v>2029348.9609679992</v>
      </c>
      <c r="F15" s="436">
        <v>0</v>
      </c>
      <c r="G15" s="436">
        <v>0</v>
      </c>
      <c r="H15" s="435">
        <f t="shared" si="0"/>
        <v>134139777.950132</v>
      </c>
    </row>
    <row r="16" spans="1:8">
      <c r="A16" s="442">
        <v>10</v>
      </c>
      <c r="B16" s="430" t="s">
        <v>431</v>
      </c>
      <c r="C16" s="436">
        <v>34761266.431900032</v>
      </c>
      <c r="D16" s="436">
        <v>0</v>
      </c>
      <c r="E16" s="436">
        <v>12491940.64475101</v>
      </c>
      <c r="F16" s="436">
        <v>0</v>
      </c>
      <c r="G16" s="436">
        <v>902151.59595796675</v>
      </c>
      <c r="H16" s="435">
        <f t="shared" si="0"/>
        <v>22269325.78714902</v>
      </c>
    </row>
    <row r="17" spans="1:8">
      <c r="A17" s="442">
        <v>11</v>
      </c>
      <c r="B17" s="426" t="s">
        <v>60</v>
      </c>
      <c r="C17" s="436">
        <v>0</v>
      </c>
      <c r="D17" s="436">
        <v>0</v>
      </c>
      <c r="E17" s="436">
        <v>0</v>
      </c>
      <c r="F17" s="436">
        <v>0</v>
      </c>
      <c r="G17" s="436">
        <v>0</v>
      </c>
      <c r="H17" s="435">
        <f t="shared" si="0"/>
        <v>0</v>
      </c>
    </row>
    <row r="18" spans="1:8">
      <c r="A18" s="442">
        <v>12</v>
      </c>
      <c r="B18" s="426" t="s">
        <v>61</v>
      </c>
      <c r="C18" s="436">
        <v>0</v>
      </c>
      <c r="D18" s="436">
        <v>0</v>
      </c>
      <c r="E18" s="436">
        <v>0</v>
      </c>
      <c r="F18" s="436">
        <v>0</v>
      </c>
      <c r="G18" s="436">
        <v>0</v>
      </c>
      <c r="H18" s="435">
        <f t="shared" si="0"/>
        <v>0</v>
      </c>
    </row>
    <row r="19" spans="1:8">
      <c r="A19" s="443">
        <v>13</v>
      </c>
      <c r="B19" s="428" t="s">
        <v>144</v>
      </c>
      <c r="C19" s="436">
        <v>0</v>
      </c>
      <c r="D19" s="436">
        <v>0</v>
      </c>
      <c r="E19" s="436">
        <v>0</v>
      </c>
      <c r="F19" s="436">
        <v>0</v>
      </c>
      <c r="G19" s="436">
        <v>0</v>
      </c>
      <c r="H19" s="435">
        <f t="shared" si="0"/>
        <v>0</v>
      </c>
    </row>
    <row r="20" spans="1:8">
      <c r="A20" s="442">
        <v>14</v>
      </c>
      <c r="B20" s="426" t="s">
        <v>63</v>
      </c>
      <c r="C20" s="436">
        <v>33947413.103765786</v>
      </c>
      <c r="D20" s="436">
        <v>162553515.87956831</v>
      </c>
      <c r="E20" s="436">
        <v>0</v>
      </c>
      <c r="F20" s="436">
        <v>0</v>
      </c>
      <c r="G20" s="436">
        <v>0</v>
      </c>
      <c r="H20" s="435">
        <f t="shared" si="0"/>
        <v>196500928.98333409</v>
      </c>
    </row>
    <row r="21" spans="1:8" s="439" customFormat="1">
      <c r="A21" s="441">
        <v>15</v>
      </c>
      <c r="B21" s="440" t="s">
        <v>64</v>
      </c>
      <c r="C21" s="440">
        <f t="shared" ref="C21:H21" si="1">SUM(C7:C15)+SUM(C17:C20)</f>
        <v>90952464.345865726</v>
      </c>
      <c r="D21" s="440">
        <f t="shared" si="1"/>
        <v>1936079631.1489744</v>
      </c>
      <c r="E21" s="440">
        <f t="shared" si="1"/>
        <v>32462602.346099265</v>
      </c>
      <c r="F21" s="440">
        <f t="shared" si="1"/>
        <v>0</v>
      </c>
      <c r="G21" s="440">
        <f t="shared" si="1"/>
        <v>1056933.8559579668</v>
      </c>
      <c r="H21" s="435">
        <f t="shared" si="1"/>
        <v>1994569493.1487408</v>
      </c>
    </row>
    <row r="22" spans="1:8">
      <c r="A22" s="438">
        <v>16</v>
      </c>
      <c r="B22" s="437" t="s">
        <v>432</v>
      </c>
      <c r="C22" s="436">
        <v>57005051.242099933</v>
      </c>
      <c r="D22" s="436">
        <v>1381741358.309406</v>
      </c>
      <c r="E22" s="436">
        <v>32284380.829354327</v>
      </c>
      <c r="F22" s="436">
        <v>0</v>
      </c>
      <c r="G22" s="436">
        <v>1056933.8559579668</v>
      </c>
      <c r="H22" s="435">
        <f>C22+D22-E22-F22</f>
        <v>1406462028.7221518</v>
      </c>
    </row>
    <row r="23" spans="1:8">
      <c r="A23" s="438">
        <v>17</v>
      </c>
      <c r="B23" s="437" t="s">
        <v>433</v>
      </c>
      <c r="C23" s="541">
        <v>0</v>
      </c>
      <c r="D23" s="436">
        <v>182113900.96000004</v>
      </c>
      <c r="E23" s="436">
        <v>178227.78501139695</v>
      </c>
      <c r="F23" s="436">
        <v>0</v>
      </c>
      <c r="G23" s="436">
        <v>0</v>
      </c>
      <c r="H23" s="435">
        <f>C23+D23-E23-F23</f>
        <v>181935673.17498863</v>
      </c>
    </row>
    <row r="26" spans="1:8" ht="42.6" customHeight="1">
      <c r="B26" s="353" t="s">
        <v>518</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Normal="100" workbookViewId="0"/>
  </sheetViews>
  <sheetFormatPr defaultColWidth="9.109375" defaultRowHeight="12"/>
  <cols>
    <col min="1" max="1" width="11" style="350" bestFit="1" customWidth="1"/>
    <col min="2" max="2" width="93.44140625" style="350" customWidth="1"/>
    <col min="3" max="4" width="35" style="350" customWidth="1"/>
    <col min="5" max="5" width="15.109375" style="350" bestFit="1" customWidth="1"/>
    <col min="6" max="6" width="11.88671875" style="350" bestFit="1" customWidth="1"/>
    <col min="7" max="7" width="22" style="350" customWidth="1"/>
    <col min="8" max="8" width="19.88671875" style="350" customWidth="1"/>
    <col min="9" max="16384" width="9.109375" style="350"/>
  </cols>
  <sheetData>
    <row r="1" spans="1:8" ht="13.8">
      <c r="A1" s="348" t="s">
        <v>30</v>
      </c>
      <c r="B1" s="433" t="str">
        <f>Info!C2</f>
        <v>Terabank</v>
      </c>
      <c r="C1" s="447"/>
      <c r="D1" s="447"/>
      <c r="E1" s="447"/>
      <c r="F1" s="447"/>
      <c r="G1" s="447"/>
      <c r="H1" s="447"/>
    </row>
    <row r="2" spans="1:8">
      <c r="A2" s="348" t="s">
        <v>31</v>
      </c>
      <c r="B2" s="432">
        <f>'1. key ratios'!B2</f>
        <v>45657</v>
      </c>
      <c r="C2" s="447"/>
      <c r="D2" s="447"/>
      <c r="E2" s="447"/>
      <c r="F2" s="447"/>
      <c r="G2" s="447"/>
      <c r="H2" s="447"/>
    </row>
    <row r="3" spans="1:8">
      <c r="A3" s="349" t="s">
        <v>434</v>
      </c>
      <c r="B3" s="447"/>
      <c r="C3" s="447"/>
      <c r="D3" s="447"/>
      <c r="E3" s="447"/>
      <c r="F3" s="447"/>
      <c r="G3" s="447"/>
      <c r="H3" s="447"/>
    </row>
    <row r="4" spans="1:8">
      <c r="A4" s="448"/>
      <c r="B4" s="447"/>
      <c r="C4" s="446" t="s">
        <v>0</v>
      </c>
      <c r="D4" s="446" t="s">
        <v>1</v>
      </c>
      <c r="E4" s="446" t="s">
        <v>2</v>
      </c>
      <c r="F4" s="446" t="s">
        <v>3</v>
      </c>
      <c r="G4" s="446" t="s">
        <v>4</v>
      </c>
      <c r="H4" s="446" t="s">
        <v>5</v>
      </c>
    </row>
    <row r="5" spans="1:8" ht="41.4" customHeight="1">
      <c r="A5" s="650" t="s">
        <v>425</v>
      </c>
      <c r="B5" s="651"/>
      <c r="C5" s="664" t="s">
        <v>426</v>
      </c>
      <c r="D5" s="664"/>
      <c r="E5" s="664" t="s">
        <v>663</v>
      </c>
      <c r="F5" s="662" t="s">
        <v>427</v>
      </c>
      <c r="G5" s="662" t="s">
        <v>428</v>
      </c>
      <c r="H5" s="444" t="s">
        <v>662</v>
      </c>
    </row>
    <row r="6" spans="1:8" ht="24">
      <c r="A6" s="654"/>
      <c r="B6" s="655"/>
      <c r="C6" s="445" t="s">
        <v>429</v>
      </c>
      <c r="D6" s="445" t="s">
        <v>430</v>
      </c>
      <c r="E6" s="664"/>
      <c r="F6" s="663"/>
      <c r="G6" s="663"/>
      <c r="H6" s="444" t="s">
        <v>661</v>
      </c>
    </row>
    <row r="7" spans="1:8">
      <c r="A7" s="436">
        <v>1</v>
      </c>
      <c r="B7" s="451" t="s">
        <v>522</v>
      </c>
      <c r="C7" s="436">
        <v>771395.66170000006</v>
      </c>
      <c r="D7" s="436">
        <v>385706094.70780003</v>
      </c>
      <c r="E7" s="436">
        <v>921240.21130876266</v>
      </c>
      <c r="F7" s="436">
        <v>0</v>
      </c>
      <c r="G7" s="436">
        <v>0</v>
      </c>
      <c r="H7" s="435">
        <f t="shared" ref="H7:H34" si="0">C7+D7-E7-F7</f>
        <v>385556250.15819126</v>
      </c>
    </row>
    <row r="8" spans="1:8">
      <c r="A8" s="436">
        <v>2</v>
      </c>
      <c r="B8" s="451" t="s">
        <v>435</v>
      </c>
      <c r="C8" s="436">
        <v>996891.54</v>
      </c>
      <c r="D8" s="436">
        <v>89091105.693599999</v>
      </c>
      <c r="E8" s="436">
        <v>590341.73136876151</v>
      </c>
      <c r="F8" s="436">
        <v>0</v>
      </c>
      <c r="G8" s="436">
        <v>0</v>
      </c>
      <c r="H8" s="435">
        <f t="shared" si="0"/>
        <v>89497655.50223124</v>
      </c>
    </row>
    <row r="9" spans="1:8">
      <c r="A9" s="436">
        <v>3</v>
      </c>
      <c r="B9" s="451" t="s">
        <v>436</v>
      </c>
      <c r="C9" s="436">
        <v>0</v>
      </c>
      <c r="D9" s="436">
        <v>32707851.0634</v>
      </c>
      <c r="E9" s="436">
        <v>179.8963</v>
      </c>
      <c r="F9" s="436">
        <v>0</v>
      </c>
      <c r="G9" s="436">
        <v>0</v>
      </c>
      <c r="H9" s="435">
        <f t="shared" si="0"/>
        <v>32707671.167100001</v>
      </c>
    </row>
    <row r="10" spans="1:8">
      <c r="A10" s="436">
        <v>4</v>
      </c>
      <c r="B10" s="451" t="s">
        <v>523</v>
      </c>
      <c r="C10" s="436">
        <v>7088911.1145000001</v>
      </c>
      <c r="D10" s="436">
        <v>135859103.26902604</v>
      </c>
      <c r="E10" s="436">
        <v>1994983.0202936563</v>
      </c>
      <c r="F10" s="436">
        <v>0</v>
      </c>
      <c r="G10" s="436">
        <v>0</v>
      </c>
      <c r="H10" s="435">
        <f t="shared" si="0"/>
        <v>140953031.36323237</v>
      </c>
    </row>
    <row r="11" spans="1:8">
      <c r="A11" s="436">
        <v>5</v>
      </c>
      <c r="B11" s="451" t="s">
        <v>437</v>
      </c>
      <c r="C11" s="436">
        <v>3439266.6232000003</v>
      </c>
      <c r="D11" s="436">
        <v>75970382.744300008</v>
      </c>
      <c r="E11" s="436">
        <v>1749186.683399999</v>
      </c>
      <c r="F11" s="436">
        <v>0</v>
      </c>
      <c r="G11" s="436">
        <v>0</v>
      </c>
      <c r="H11" s="435">
        <f t="shared" si="0"/>
        <v>77660462.684100002</v>
      </c>
    </row>
    <row r="12" spans="1:8">
      <c r="A12" s="436">
        <v>6</v>
      </c>
      <c r="B12" s="451" t="s">
        <v>438</v>
      </c>
      <c r="C12" s="436">
        <v>3624853.3299000002</v>
      </c>
      <c r="D12" s="436">
        <v>43649482.673122443</v>
      </c>
      <c r="E12" s="436">
        <v>1317408.423491837</v>
      </c>
      <c r="F12" s="436">
        <v>0</v>
      </c>
      <c r="G12" s="436">
        <v>0</v>
      </c>
      <c r="H12" s="435">
        <f t="shared" si="0"/>
        <v>45956927.579530612</v>
      </c>
    </row>
    <row r="13" spans="1:8">
      <c r="A13" s="436">
        <v>7</v>
      </c>
      <c r="B13" s="451" t="s">
        <v>439</v>
      </c>
      <c r="C13" s="436">
        <v>1046733.2513000001</v>
      </c>
      <c r="D13" s="436">
        <v>99183942.23963204</v>
      </c>
      <c r="E13" s="436">
        <v>1073704.5217329951</v>
      </c>
      <c r="F13" s="436">
        <v>0</v>
      </c>
      <c r="G13" s="436">
        <v>0</v>
      </c>
      <c r="H13" s="435">
        <f t="shared" si="0"/>
        <v>99156970.969199046</v>
      </c>
    </row>
    <row r="14" spans="1:8">
      <c r="A14" s="436">
        <v>8</v>
      </c>
      <c r="B14" s="451" t="s">
        <v>440</v>
      </c>
      <c r="C14" s="436">
        <v>1294544.6900000006</v>
      </c>
      <c r="D14" s="436">
        <v>51611866.87900003</v>
      </c>
      <c r="E14" s="436">
        <v>938681.48079999955</v>
      </c>
      <c r="F14" s="436">
        <v>0</v>
      </c>
      <c r="G14" s="436">
        <v>0</v>
      </c>
      <c r="H14" s="435">
        <f t="shared" si="0"/>
        <v>51967730.088200025</v>
      </c>
    </row>
    <row r="15" spans="1:8">
      <c r="A15" s="436">
        <v>9</v>
      </c>
      <c r="B15" s="451" t="s">
        <v>441</v>
      </c>
      <c r="C15" s="436">
        <v>317853.46999999997</v>
      </c>
      <c r="D15" s="436">
        <v>37218487.550700001</v>
      </c>
      <c r="E15" s="436">
        <v>321296.69550000009</v>
      </c>
      <c r="F15" s="436">
        <v>0</v>
      </c>
      <c r="G15" s="436">
        <v>0</v>
      </c>
      <c r="H15" s="435">
        <f t="shared" si="0"/>
        <v>37215044.325199999</v>
      </c>
    </row>
    <row r="16" spans="1:8">
      <c r="A16" s="436">
        <v>10</v>
      </c>
      <c r="B16" s="451" t="s">
        <v>442</v>
      </c>
      <c r="C16" s="436">
        <v>1055991.2401000001</v>
      </c>
      <c r="D16" s="436">
        <v>19435752.846899994</v>
      </c>
      <c r="E16" s="436">
        <v>616688.71510000015</v>
      </c>
      <c r="F16" s="436">
        <v>0</v>
      </c>
      <c r="G16" s="436">
        <v>0</v>
      </c>
      <c r="H16" s="435">
        <f t="shared" si="0"/>
        <v>19875055.371899992</v>
      </c>
    </row>
    <row r="17" spans="1:8">
      <c r="A17" s="436">
        <v>11</v>
      </c>
      <c r="B17" s="451" t="s">
        <v>443</v>
      </c>
      <c r="C17" s="436">
        <v>1124192.1253000002</v>
      </c>
      <c r="D17" s="436">
        <v>9472676.0353000015</v>
      </c>
      <c r="E17" s="436">
        <v>556063.57339999988</v>
      </c>
      <c r="F17" s="436">
        <v>0</v>
      </c>
      <c r="G17" s="436">
        <v>0</v>
      </c>
      <c r="H17" s="435">
        <f t="shared" si="0"/>
        <v>10040804.587200001</v>
      </c>
    </row>
    <row r="18" spans="1:8">
      <c r="A18" s="436">
        <v>12</v>
      </c>
      <c r="B18" s="451" t="s">
        <v>444</v>
      </c>
      <c r="C18" s="436">
        <v>5151678.0262999991</v>
      </c>
      <c r="D18" s="436">
        <v>95684680.790000007</v>
      </c>
      <c r="E18" s="436">
        <v>3002429.2386441859</v>
      </c>
      <c r="F18" s="436">
        <v>0</v>
      </c>
      <c r="G18" s="436">
        <v>0</v>
      </c>
      <c r="H18" s="435">
        <f t="shared" si="0"/>
        <v>97833929.577655822</v>
      </c>
    </row>
    <row r="19" spans="1:8">
      <c r="A19" s="436">
        <v>13</v>
      </c>
      <c r="B19" s="451" t="s">
        <v>445</v>
      </c>
      <c r="C19" s="436">
        <v>1539328.5669999998</v>
      </c>
      <c r="D19" s="436">
        <v>26428953.231500022</v>
      </c>
      <c r="E19" s="436">
        <v>609165.04353852314</v>
      </c>
      <c r="F19" s="436">
        <v>0</v>
      </c>
      <c r="G19" s="436">
        <v>0</v>
      </c>
      <c r="H19" s="435">
        <f t="shared" si="0"/>
        <v>27359116.754961502</v>
      </c>
    </row>
    <row r="20" spans="1:8">
      <c r="A20" s="436">
        <v>14</v>
      </c>
      <c r="B20" s="451" t="s">
        <v>446</v>
      </c>
      <c r="C20" s="436">
        <v>5201977.3956999993</v>
      </c>
      <c r="D20" s="436">
        <v>129278421.22160004</v>
      </c>
      <c r="E20" s="436">
        <v>3004899.4319000044</v>
      </c>
      <c r="F20" s="436">
        <v>0</v>
      </c>
      <c r="G20" s="436">
        <v>0</v>
      </c>
      <c r="H20" s="435">
        <f t="shared" si="0"/>
        <v>131475499.18540002</v>
      </c>
    </row>
    <row r="21" spans="1:8">
      <c r="A21" s="436">
        <v>15</v>
      </c>
      <c r="B21" s="451" t="s">
        <v>447</v>
      </c>
      <c r="C21" s="436">
        <v>150479.23000000001</v>
      </c>
      <c r="D21" s="436">
        <v>40986866.896500029</v>
      </c>
      <c r="E21" s="436">
        <v>255195.44369999997</v>
      </c>
      <c r="F21" s="436">
        <v>0</v>
      </c>
      <c r="G21" s="436">
        <v>0</v>
      </c>
      <c r="H21" s="435">
        <f t="shared" si="0"/>
        <v>40882150.682800025</v>
      </c>
    </row>
    <row r="22" spans="1:8">
      <c r="A22" s="436">
        <v>16</v>
      </c>
      <c r="B22" s="451" t="s">
        <v>448</v>
      </c>
      <c r="C22" s="436">
        <v>0</v>
      </c>
      <c r="D22" s="436">
        <v>690337.63168400002</v>
      </c>
      <c r="E22" s="436">
        <v>731.16060000000004</v>
      </c>
      <c r="F22" s="436">
        <v>0</v>
      </c>
      <c r="G22" s="436">
        <v>0</v>
      </c>
      <c r="H22" s="435">
        <f t="shared" si="0"/>
        <v>689606.47108400008</v>
      </c>
    </row>
    <row r="23" spans="1:8">
      <c r="A23" s="436">
        <v>17</v>
      </c>
      <c r="B23" s="451" t="s">
        <v>526</v>
      </c>
      <c r="C23" s="436">
        <v>11103.51</v>
      </c>
      <c r="D23" s="436">
        <v>2777177.0340999998</v>
      </c>
      <c r="E23" s="436">
        <v>20414.080099999999</v>
      </c>
      <c r="F23" s="436">
        <v>0</v>
      </c>
      <c r="G23" s="436">
        <v>0</v>
      </c>
      <c r="H23" s="435">
        <f t="shared" si="0"/>
        <v>2767866.4639999997</v>
      </c>
    </row>
    <row r="24" spans="1:8">
      <c r="A24" s="436">
        <v>18</v>
      </c>
      <c r="B24" s="451" t="s">
        <v>449</v>
      </c>
      <c r="C24" s="436">
        <v>0</v>
      </c>
      <c r="D24" s="436">
        <v>3827075.4719000002</v>
      </c>
      <c r="E24" s="436">
        <v>25009.652000000002</v>
      </c>
      <c r="F24" s="436">
        <v>0</v>
      </c>
      <c r="G24" s="436">
        <v>0</v>
      </c>
      <c r="H24" s="435">
        <f t="shared" si="0"/>
        <v>3802065.8199000005</v>
      </c>
    </row>
    <row r="25" spans="1:8">
      <c r="A25" s="436">
        <v>19</v>
      </c>
      <c r="B25" s="451" t="s">
        <v>450</v>
      </c>
      <c r="C25" s="436">
        <v>44556.7</v>
      </c>
      <c r="D25" s="436">
        <v>2532409.6791000003</v>
      </c>
      <c r="E25" s="436">
        <v>50752.695499999987</v>
      </c>
      <c r="F25" s="436">
        <v>0</v>
      </c>
      <c r="G25" s="436">
        <v>0</v>
      </c>
      <c r="H25" s="435">
        <f t="shared" si="0"/>
        <v>2526213.6836000006</v>
      </c>
    </row>
    <row r="26" spans="1:8">
      <c r="A26" s="436">
        <v>20</v>
      </c>
      <c r="B26" s="451" t="s">
        <v>525</v>
      </c>
      <c r="C26" s="436">
        <v>1637396.4124999999</v>
      </c>
      <c r="D26" s="436">
        <v>35669884.127399988</v>
      </c>
      <c r="E26" s="436">
        <v>939571.65697030909</v>
      </c>
      <c r="F26" s="436">
        <v>0</v>
      </c>
      <c r="G26" s="436">
        <v>0</v>
      </c>
      <c r="H26" s="435">
        <f t="shared" si="0"/>
        <v>36367708.882929683</v>
      </c>
    </row>
    <row r="27" spans="1:8">
      <c r="A27" s="436">
        <v>21</v>
      </c>
      <c r="B27" s="451" t="s">
        <v>451</v>
      </c>
      <c r="C27" s="436">
        <v>413.01</v>
      </c>
      <c r="D27" s="436">
        <v>2860264.4109000009</v>
      </c>
      <c r="E27" s="436">
        <v>26324.768299999992</v>
      </c>
      <c r="F27" s="436">
        <v>0</v>
      </c>
      <c r="G27" s="436">
        <v>0</v>
      </c>
      <c r="H27" s="435">
        <f t="shared" si="0"/>
        <v>2834352.6526000006</v>
      </c>
    </row>
    <row r="28" spans="1:8">
      <c r="A28" s="436">
        <v>22</v>
      </c>
      <c r="B28" s="451" t="s">
        <v>452</v>
      </c>
      <c r="C28" s="436">
        <v>588926.77390000003</v>
      </c>
      <c r="D28" s="436">
        <v>1487151.7038</v>
      </c>
      <c r="E28" s="436">
        <v>70139.648899999986</v>
      </c>
      <c r="F28" s="436">
        <v>0</v>
      </c>
      <c r="G28" s="436">
        <v>0</v>
      </c>
      <c r="H28" s="435">
        <f t="shared" si="0"/>
        <v>2005938.8288000003</v>
      </c>
    </row>
    <row r="29" spans="1:8">
      <c r="A29" s="436">
        <v>23</v>
      </c>
      <c r="B29" s="451" t="s">
        <v>453</v>
      </c>
      <c r="C29" s="436">
        <v>7542914.6726880046</v>
      </c>
      <c r="D29" s="436">
        <v>183274425.85507783</v>
      </c>
      <c r="E29" s="436">
        <v>4058976.2204507887</v>
      </c>
      <c r="F29" s="436">
        <v>0</v>
      </c>
      <c r="G29" s="436">
        <v>0</v>
      </c>
      <c r="H29" s="435">
        <f t="shared" si="0"/>
        <v>186758364.30731505</v>
      </c>
    </row>
    <row r="30" spans="1:8">
      <c r="A30" s="436">
        <v>24</v>
      </c>
      <c r="B30" s="451" t="s">
        <v>524</v>
      </c>
      <c r="C30" s="436">
        <v>7696733.6713999985</v>
      </c>
      <c r="D30" s="436">
        <v>161613976.56050009</v>
      </c>
      <c r="E30" s="436">
        <v>5451974.0774659375</v>
      </c>
      <c r="F30" s="436">
        <v>0</v>
      </c>
      <c r="G30" s="436">
        <v>0</v>
      </c>
      <c r="H30" s="435">
        <f t="shared" si="0"/>
        <v>163858736.15443414</v>
      </c>
    </row>
    <row r="31" spans="1:8">
      <c r="A31" s="436">
        <v>25</v>
      </c>
      <c r="B31" s="451" t="s">
        <v>454</v>
      </c>
      <c r="C31" s="436">
        <v>2552979.8662999999</v>
      </c>
      <c r="D31" s="436">
        <v>59825441.605199926</v>
      </c>
      <c r="E31" s="436">
        <v>1839805.3017999995</v>
      </c>
      <c r="F31" s="436">
        <v>0</v>
      </c>
      <c r="G31" s="436">
        <v>0</v>
      </c>
      <c r="H31" s="435">
        <f t="shared" si="0"/>
        <v>60538616.16969993</v>
      </c>
    </row>
    <row r="32" spans="1:8">
      <c r="A32" s="436">
        <v>26</v>
      </c>
      <c r="B32" s="451" t="s">
        <v>521</v>
      </c>
      <c r="C32" s="436">
        <v>4125930.3603000008</v>
      </c>
      <c r="D32" s="436">
        <v>46682303.347699977</v>
      </c>
      <c r="E32" s="436">
        <v>3027445.2417999902</v>
      </c>
      <c r="F32" s="436">
        <v>0</v>
      </c>
      <c r="G32" s="436">
        <v>1056933.8559579668</v>
      </c>
      <c r="H32" s="435">
        <f t="shared" si="0"/>
        <v>47780788.466199987</v>
      </c>
    </row>
    <row r="33" spans="1:8">
      <c r="A33" s="436">
        <v>27</v>
      </c>
      <c r="B33" s="436" t="s">
        <v>455</v>
      </c>
      <c r="C33" s="436">
        <v>33947413.103765786</v>
      </c>
      <c r="D33" s="436">
        <v>162553515.87956831</v>
      </c>
      <c r="E33" s="436">
        <v>0</v>
      </c>
      <c r="F33" s="436">
        <v>0</v>
      </c>
      <c r="G33" s="436">
        <v>0</v>
      </c>
      <c r="H33" s="435">
        <f t="shared" si="0"/>
        <v>196500928.98333409</v>
      </c>
    </row>
    <row r="34" spans="1:8">
      <c r="A34" s="436">
        <v>28</v>
      </c>
      <c r="B34" s="440" t="s">
        <v>64</v>
      </c>
      <c r="C34" s="440">
        <f>SUM(C7:C33)</f>
        <v>90952464.345853791</v>
      </c>
      <c r="D34" s="440">
        <f>SUM(D7:D33)</f>
        <v>1936079631.1493106</v>
      </c>
      <c r="E34" s="440">
        <f>SUM(E7:E33)</f>
        <v>32462608.614365745</v>
      </c>
      <c r="F34" s="440">
        <f>SUM(F7:F33)</f>
        <v>0</v>
      </c>
      <c r="G34" s="440">
        <f>SUM(G7:G33)</f>
        <v>1056933.8559579668</v>
      </c>
      <c r="H34" s="435">
        <f t="shared" si="0"/>
        <v>1994569486.8807986</v>
      </c>
    </row>
    <row r="36" spans="1:8">
      <c r="B36" s="450"/>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350" bestFit="1" customWidth="1"/>
    <col min="2" max="2" width="108" style="350" bestFit="1" customWidth="1"/>
    <col min="3" max="3" width="35.5546875" style="350" customWidth="1"/>
    <col min="4" max="4" width="38.44140625" style="350" customWidth="1"/>
    <col min="5" max="16384" width="9.109375" style="350"/>
  </cols>
  <sheetData>
    <row r="1" spans="1:4" ht="13.8">
      <c r="A1" s="348" t="s">
        <v>30</v>
      </c>
      <c r="B1" s="433" t="str">
        <f>Info!C2</f>
        <v>Terabank</v>
      </c>
    </row>
    <row r="2" spans="1:4">
      <c r="A2" s="348" t="s">
        <v>31</v>
      </c>
      <c r="B2" s="432">
        <f>'1. key ratios'!B2</f>
        <v>45657</v>
      </c>
    </row>
    <row r="3" spans="1:4">
      <c r="A3" s="349" t="s">
        <v>456</v>
      </c>
    </row>
    <row r="5" spans="1:4">
      <c r="A5" s="665" t="s">
        <v>670</v>
      </c>
      <c r="B5" s="665"/>
      <c r="C5" s="431" t="s">
        <v>473</v>
      </c>
      <c r="D5" s="431" t="s">
        <v>514</v>
      </c>
    </row>
    <row r="6" spans="1:4">
      <c r="A6" s="459">
        <v>1</v>
      </c>
      <c r="B6" s="452" t="s">
        <v>669</v>
      </c>
      <c r="C6" s="454">
        <v>32003489.061241448</v>
      </c>
      <c r="D6" s="454">
        <v>208334.74632395312</v>
      </c>
    </row>
    <row r="7" spans="1:4">
      <c r="A7" s="456">
        <v>2</v>
      </c>
      <c r="B7" s="452" t="s">
        <v>668</v>
      </c>
      <c r="C7" s="454">
        <v>10191673.299995221</v>
      </c>
      <c r="D7" s="454">
        <v>-30106.961312556203</v>
      </c>
    </row>
    <row r="8" spans="1:4">
      <c r="A8" s="458">
        <v>2.1</v>
      </c>
      <c r="B8" s="457" t="s">
        <v>529</v>
      </c>
      <c r="C8" s="454">
        <v>2079896.4381309026</v>
      </c>
      <c r="D8" s="454">
        <v>-30106.961312556203</v>
      </c>
    </row>
    <row r="9" spans="1:4">
      <c r="A9" s="458">
        <v>2.2000000000000002</v>
      </c>
      <c r="B9" s="457" t="s">
        <v>527</v>
      </c>
      <c r="C9" s="454">
        <v>8111776.8618643181</v>
      </c>
      <c r="D9" s="454">
        <v>0</v>
      </c>
    </row>
    <row r="10" spans="1:4">
      <c r="A10" s="459">
        <v>3</v>
      </c>
      <c r="B10" s="452" t="s">
        <v>667</v>
      </c>
      <c r="C10" s="454">
        <v>9985872.6509108301</v>
      </c>
      <c r="D10" s="454">
        <v>0</v>
      </c>
    </row>
    <row r="11" spans="1:4">
      <c r="A11" s="458">
        <v>3.1</v>
      </c>
      <c r="B11" s="457" t="s">
        <v>458</v>
      </c>
      <c r="C11" s="454">
        <v>766995.74171578605</v>
      </c>
      <c r="D11" s="454">
        <v>0</v>
      </c>
    </row>
    <row r="12" spans="1:4">
      <c r="A12" s="458">
        <v>3.2</v>
      </c>
      <c r="B12" s="457" t="s">
        <v>666</v>
      </c>
      <c r="C12" s="454">
        <v>4356080.5222846549</v>
      </c>
      <c r="D12" s="454">
        <v>0</v>
      </c>
    </row>
    <row r="13" spans="1:4">
      <c r="A13" s="458">
        <v>3.3</v>
      </c>
      <c r="B13" s="457" t="s">
        <v>528</v>
      </c>
      <c r="C13" s="454">
        <v>4862796.3869103892</v>
      </c>
      <c r="D13" s="454">
        <v>0</v>
      </c>
    </row>
    <row r="14" spans="1:4">
      <c r="A14" s="456">
        <v>4</v>
      </c>
      <c r="B14" s="455" t="s">
        <v>665</v>
      </c>
      <c r="C14" s="454">
        <v>75093.090199339029</v>
      </c>
      <c r="D14" s="454">
        <v>0</v>
      </c>
    </row>
    <row r="15" spans="1:4">
      <c r="A15" s="453">
        <v>5</v>
      </c>
      <c r="B15" s="452" t="s">
        <v>664</v>
      </c>
      <c r="C15" s="424">
        <f>C6+C7-C10+C14</f>
        <v>32284382.800525177</v>
      </c>
      <c r="D15" s="424">
        <f>D6+D7-D10+D14</f>
        <v>178227.78501139692</v>
      </c>
    </row>
  </sheetData>
  <mergeCells count="1">
    <mergeCell ref="A5:B5"/>
  </mergeCells>
  <pageMargins left="0.7" right="0.7" top="0.75" bottom="0.75" header="0.3" footer="0.3"/>
  <pageSetup orientation="portrait" horizontalDpi="4294967292"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350" bestFit="1" customWidth="1"/>
    <col min="2" max="2" width="128.88671875" style="350" bestFit="1" customWidth="1"/>
    <col min="3" max="3" width="37" style="350" customWidth="1"/>
    <col min="4" max="4" width="50.5546875" style="350" customWidth="1"/>
    <col min="5" max="16384" width="9.109375" style="350"/>
  </cols>
  <sheetData>
    <row r="1" spans="1:4" ht="13.8">
      <c r="A1" s="348" t="s">
        <v>30</v>
      </c>
      <c r="B1" s="433" t="str">
        <f>Info!C2</f>
        <v>Terabank</v>
      </c>
    </row>
    <row r="2" spans="1:4">
      <c r="A2" s="348" t="s">
        <v>31</v>
      </c>
      <c r="B2" s="432">
        <f>'1. key ratios'!B2</f>
        <v>45657</v>
      </c>
    </row>
    <row r="3" spans="1:4">
      <c r="A3" s="349" t="s">
        <v>460</v>
      </c>
    </row>
    <row r="4" spans="1:4">
      <c r="A4" s="349"/>
    </row>
    <row r="5" spans="1:4" ht="15" customHeight="1">
      <c r="A5" s="666" t="s">
        <v>530</v>
      </c>
      <c r="B5" s="667"/>
      <c r="C5" s="670" t="s">
        <v>461</v>
      </c>
      <c r="D5" s="670" t="s">
        <v>462</v>
      </c>
    </row>
    <row r="6" spans="1:4">
      <c r="A6" s="668"/>
      <c r="B6" s="669"/>
      <c r="C6" s="670"/>
      <c r="D6" s="670"/>
    </row>
    <row r="7" spans="1:4">
      <c r="A7" s="424">
        <v>1</v>
      </c>
      <c r="B7" s="424" t="s">
        <v>457</v>
      </c>
      <c r="C7" s="454">
        <v>67484927.428021878</v>
      </c>
      <c r="D7" s="460"/>
    </row>
    <row r="8" spans="1:4">
      <c r="A8" s="454">
        <v>2</v>
      </c>
      <c r="B8" s="454" t="s">
        <v>463</v>
      </c>
      <c r="C8" s="454">
        <v>8896218.3498665038</v>
      </c>
      <c r="D8" s="460"/>
    </row>
    <row r="9" spans="1:4">
      <c r="A9" s="454">
        <v>3</v>
      </c>
      <c r="B9" s="463" t="s">
        <v>673</v>
      </c>
      <c r="C9" s="454">
        <v>622506.25752119988</v>
      </c>
      <c r="D9" s="460"/>
    </row>
    <row r="10" spans="1:4">
      <c r="A10" s="454">
        <v>4</v>
      </c>
      <c r="B10" s="454" t="s">
        <v>464</v>
      </c>
      <c r="C10" s="454">
        <v>17891875.693321701</v>
      </c>
      <c r="D10" s="460"/>
    </row>
    <row r="11" spans="1:4">
      <c r="A11" s="454">
        <v>5</v>
      </c>
      <c r="B11" s="462" t="s">
        <v>672</v>
      </c>
      <c r="C11" s="454">
        <v>9973403.7145326957</v>
      </c>
      <c r="D11" s="460"/>
    </row>
    <row r="12" spans="1:4">
      <c r="A12" s="454">
        <v>6</v>
      </c>
      <c r="B12" s="462" t="s">
        <v>465</v>
      </c>
      <c r="C12" s="454">
        <v>6475987.2929639425</v>
      </c>
      <c r="D12" s="460"/>
    </row>
    <row r="13" spans="1:4">
      <c r="A13" s="454">
        <v>7</v>
      </c>
      <c r="B13" s="462" t="s">
        <v>468</v>
      </c>
      <c r="C13" s="454">
        <v>1049143.05</v>
      </c>
      <c r="D13" s="460"/>
    </row>
    <row r="14" spans="1:4">
      <c r="A14" s="454">
        <v>8</v>
      </c>
      <c r="B14" s="462" t="s">
        <v>466</v>
      </c>
      <c r="C14" s="454">
        <v>0</v>
      </c>
      <c r="D14" s="454"/>
    </row>
    <row r="15" spans="1:4">
      <c r="A15" s="454">
        <v>9</v>
      </c>
      <c r="B15" s="462" t="s">
        <v>467</v>
      </c>
      <c r="C15" s="454">
        <v>0</v>
      </c>
      <c r="D15" s="454"/>
    </row>
    <row r="16" spans="1:4">
      <c r="A16" s="454">
        <v>10</v>
      </c>
      <c r="B16" s="462" t="s">
        <v>469</v>
      </c>
      <c r="C16" s="454">
        <v>0</v>
      </c>
      <c r="D16" s="454"/>
    </row>
    <row r="17" spans="1:4">
      <c r="A17" s="454">
        <v>11</v>
      </c>
      <c r="B17" s="462" t="s">
        <v>671</v>
      </c>
      <c r="C17" s="454">
        <v>393341.63582507969</v>
      </c>
      <c r="D17" s="460"/>
    </row>
    <row r="18" spans="1:4">
      <c r="A18" s="424">
        <v>12</v>
      </c>
      <c r="B18" s="461" t="s">
        <v>459</v>
      </c>
      <c r="C18" s="424">
        <f>C7+C8+C9-C10</f>
        <v>59111776.34208788</v>
      </c>
      <c r="D18" s="460"/>
    </row>
    <row r="21" spans="1:4">
      <c r="B21" s="348"/>
    </row>
    <row r="22" spans="1:4">
      <c r="B22" s="348"/>
    </row>
    <row r="23" spans="1:4">
      <c r="B23" s="349"/>
    </row>
  </sheetData>
  <mergeCells count="3">
    <mergeCell ref="A5:B6"/>
    <mergeCell ref="C5:C6"/>
    <mergeCell ref="D5:D6"/>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447" bestFit="1" customWidth="1"/>
    <col min="2" max="2" width="63.88671875" style="447" customWidth="1"/>
    <col min="3" max="3" width="15.5546875" style="447" customWidth="1"/>
    <col min="4" max="18" width="22.33203125" style="447" customWidth="1"/>
    <col min="19" max="19" width="23.33203125" style="447" bestFit="1" customWidth="1"/>
    <col min="20" max="26" width="22.33203125" style="447" customWidth="1"/>
    <col min="27" max="27" width="23.33203125" style="447" bestFit="1" customWidth="1"/>
    <col min="28" max="28" width="20" style="447" customWidth="1"/>
    <col min="29" max="16384" width="9.109375" style="447"/>
  </cols>
  <sheetData>
    <row r="1" spans="1:28" ht="13.8">
      <c r="A1" s="348" t="s">
        <v>30</v>
      </c>
      <c r="B1" s="433" t="str">
        <f>Info!C2</f>
        <v>Terabank</v>
      </c>
    </row>
    <row r="2" spans="1:28">
      <c r="A2" s="348" t="s">
        <v>31</v>
      </c>
      <c r="B2" s="432">
        <f>'1. key ratios'!B2</f>
        <v>45657</v>
      </c>
      <c r="C2" s="448"/>
    </row>
    <row r="3" spans="1:28">
      <c r="A3" s="349" t="s">
        <v>470</v>
      </c>
    </row>
    <row r="5" spans="1:28" ht="15" customHeight="1">
      <c r="A5" s="672" t="s">
        <v>685</v>
      </c>
      <c r="B5" s="673"/>
      <c r="C5" s="678" t="s">
        <v>471</v>
      </c>
      <c r="D5" s="679"/>
      <c r="E5" s="679"/>
      <c r="F5" s="679"/>
      <c r="G5" s="679"/>
      <c r="H5" s="679"/>
      <c r="I5" s="679"/>
      <c r="J5" s="679"/>
      <c r="K5" s="679"/>
      <c r="L5" s="679"/>
      <c r="M5" s="679"/>
      <c r="N5" s="679"/>
      <c r="O5" s="679"/>
      <c r="P5" s="679"/>
      <c r="Q5" s="679"/>
      <c r="R5" s="679"/>
      <c r="S5" s="679"/>
      <c r="T5" s="472"/>
      <c r="U5" s="472"/>
      <c r="V5" s="472"/>
      <c r="W5" s="472"/>
      <c r="X5" s="472"/>
      <c r="Y5" s="472"/>
      <c r="Z5" s="472"/>
      <c r="AA5" s="471"/>
      <c r="AB5" s="466"/>
    </row>
    <row r="6" spans="1:28" ht="12" customHeight="1">
      <c r="A6" s="674"/>
      <c r="B6" s="675"/>
      <c r="C6" s="680" t="s">
        <v>64</v>
      </c>
      <c r="D6" s="682" t="s">
        <v>684</v>
      </c>
      <c r="E6" s="682"/>
      <c r="F6" s="682"/>
      <c r="G6" s="682"/>
      <c r="H6" s="682" t="s">
        <v>683</v>
      </c>
      <c r="I6" s="682"/>
      <c r="J6" s="682"/>
      <c r="K6" s="682"/>
      <c r="L6" s="469"/>
      <c r="M6" s="683" t="s">
        <v>682</v>
      </c>
      <c r="N6" s="683"/>
      <c r="O6" s="683"/>
      <c r="P6" s="683"/>
      <c r="Q6" s="683"/>
      <c r="R6" s="683"/>
      <c r="S6" s="663"/>
      <c r="T6" s="470"/>
      <c r="U6" s="671" t="s">
        <v>681</v>
      </c>
      <c r="V6" s="671"/>
      <c r="W6" s="671"/>
      <c r="X6" s="671"/>
      <c r="Y6" s="671"/>
      <c r="Z6" s="671"/>
      <c r="AA6" s="664"/>
      <c r="AB6" s="469"/>
    </row>
    <row r="7" spans="1:28" ht="24">
      <c r="A7" s="676"/>
      <c r="B7" s="677"/>
      <c r="C7" s="681"/>
      <c r="D7" s="468"/>
      <c r="E7" s="444" t="s">
        <v>472</v>
      </c>
      <c r="F7" s="444" t="s">
        <v>679</v>
      </c>
      <c r="G7" s="446" t="s">
        <v>680</v>
      </c>
      <c r="H7" s="448"/>
      <c r="I7" s="444" t="s">
        <v>472</v>
      </c>
      <c r="J7" s="444" t="s">
        <v>679</v>
      </c>
      <c r="K7" s="446" t="s">
        <v>680</v>
      </c>
      <c r="L7" s="467"/>
      <c r="M7" s="444" t="s">
        <v>472</v>
      </c>
      <c r="N7" s="444" t="s">
        <v>679</v>
      </c>
      <c r="O7" s="444" t="s">
        <v>678</v>
      </c>
      <c r="P7" s="444" t="s">
        <v>677</v>
      </c>
      <c r="Q7" s="444" t="s">
        <v>676</v>
      </c>
      <c r="R7" s="444" t="s">
        <v>675</v>
      </c>
      <c r="S7" s="444" t="s">
        <v>674</v>
      </c>
      <c r="T7" s="467"/>
      <c r="U7" s="444" t="s">
        <v>472</v>
      </c>
      <c r="V7" s="444" t="s">
        <v>679</v>
      </c>
      <c r="W7" s="444" t="s">
        <v>678</v>
      </c>
      <c r="X7" s="444" t="s">
        <v>677</v>
      </c>
      <c r="Y7" s="444" t="s">
        <v>676</v>
      </c>
      <c r="Z7" s="444" t="s">
        <v>675</v>
      </c>
      <c r="AA7" s="444" t="s">
        <v>674</v>
      </c>
      <c r="AB7" s="466"/>
    </row>
    <row r="8" spans="1:28">
      <c r="A8" s="465">
        <v>1</v>
      </c>
      <c r="B8" s="440" t="s">
        <v>473</v>
      </c>
      <c r="C8" s="440">
        <v>1438746409.5518374</v>
      </c>
      <c r="D8" s="440">
        <v>1312542030.2457886</v>
      </c>
      <c r="E8" s="440">
        <v>29254791.99079999</v>
      </c>
      <c r="F8" s="440">
        <v>0</v>
      </c>
      <c r="G8" s="440">
        <v>0</v>
      </c>
      <c r="H8" s="440">
        <v>69199328.063959971</v>
      </c>
      <c r="I8" s="440">
        <v>12228110.293199999</v>
      </c>
      <c r="J8" s="440">
        <v>11999749.057064002</v>
      </c>
      <c r="K8" s="440">
        <v>0</v>
      </c>
      <c r="L8" s="440">
        <v>57005051.242088042</v>
      </c>
      <c r="M8" s="440">
        <v>4077732.9737000009</v>
      </c>
      <c r="N8" s="440">
        <v>8138581.8361999989</v>
      </c>
      <c r="O8" s="440">
        <v>7967192.9661999969</v>
      </c>
      <c r="P8" s="440">
        <v>13341711.288199998</v>
      </c>
      <c r="Q8" s="440">
        <v>8885796.6226999983</v>
      </c>
      <c r="R8" s="440">
        <v>1274803.9295999999</v>
      </c>
      <c r="S8" s="440">
        <v>0</v>
      </c>
      <c r="T8" s="436"/>
      <c r="U8" s="436">
        <v>0</v>
      </c>
      <c r="V8" s="436">
        <v>0</v>
      </c>
      <c r="W8" s="436">
        <v>0</v>
      </c>
      <c r="X8" s="436">
        <v>0</v>
      </c>
      <c r="Y8" s="436">
        <v>0</v>
      </c>
      <c r="Z8" s="436">
        <v>0</v>
      </c>
      <c r="AA8" s="436">
        <v>0</v>
      </c>
    </row>
    <row r="9" spans="1:28">
      <c r="A9" s="436">
        <v>1.1000000000000001</v>
      </c>
      <c r="B9" s="456" t="s">
        <v>474</v>
      </c>
      <c r="C9" s="436">
        <v>0</v>
      </c>
      <c r="D9" s="436">
        <v>0</v>
      </c>
      <c r="E9" s="436">
        <v>0</v>
      </c>
      <c r="F9" s="436">
        <v>0</v>
      </c>
      <c r="G9" s="436">
        <v>0</v>
      </c>
      <c r="H9" s="436">
        <v>0</v>
      </c>
      <c r="I9" s="436">
        <v>0</v>
      </c>
      <c r="J9" s="436">
        <v>0</v>
      </c>
      <c r="K9" s="436">
        <v>0</v>
      </c>
      <c r="L9" s="436">
        <v>0</v>
      </c>
      <c r="M9" s="436">
        <v>0</v>
      </c>
      <c r="N9" s="436">
        <v>0</v>
      </c>
      <c r="O9" s="436">
        <v>0</v>
      </c>
      <c r="P9" s="436">
        <v>0</v>
      </c>
      <c r="Q9" s="436">
        <v>0</v>
      </c>
      <c r="R9" s="436">
        <v>0</v>
      </c>
      <c r="S9" s="436">
        <v>0</v>
      </c>
      <c r="T9" s="436"/>
      <c r="U9" s="436">
        <v>0</v>
      </c>
      <c r="V9" s="436">
        <v>0</v>
      </c>
      <c r="W9" s="436">
        <v>0</v>
      </c>
      <c r="X9" s="436">
        <v>0</v>
      </c>
      <c r="Y9" s="436">
        <v>0</v>
      </c>
      <c r="Z9" s="436">
        <v>0</v>
      </c>
      <c r="AA9" s="436">
        <v>0</v>
      </c>
    </row>
    <row r="10" spans="1:28">
      <c r="A10" s="436">
        <v>1.2</v>
      </c>
      <c r="B10" s="456" t="s">
        <v>475</v>
      </c>
      <c r="C10" s="436">
        <v>0</v>
      </c>
      <c r="D10" s="436">
        <v>0</v>
      </c>
      <c r="E10" s="436">
        <v>0</v>
      </c>
      <c r="F10" s="436">
        <v>0</v>
      </c>
      <c r="G10" s="436">
        <v>0</v>
      </c>
      <c r="H10" s="436">
        <v>0</v>
      </c>
      <c r="I10" s="436">
        <v>0</v>
      </c>
      <c r="J10" s="436">
        <v>0</v>
      </c>
      <c r="K10" s="436">
        <v>0</v>
      </c>
      <c r="L10" s="436">
        <v>0</v>
      </c>
      <c r="M10" s="436">
        <v>0</v>
      </c>
      <c r="N10" s="436">
        <v>0</v>
      </c>
      <c r="O10" s="436">
        <v>0</v>
      </c>
      <c r="P10" s="436">
        <v>0</v>
      </c>
      <c r="Q10" s="436">
        <v>0</v>
      </c>
      <c r="R10" s="436">
        <v>0</v>
      </c>
      <c r="S10" s="436">
        <v>0</v>
      </c>
      <c r="T10" s="436"/>
      <c r="U10" s="436">
        <v>0</v>
      </c>
      <c r="V10" s="436">
        <v>0</v>
      </c>
      <c r="W10" s="436">
        <v>0</v>
      </c>
      <c r="X10" s="436">
        <v>0</v>
      </c>
      <c r="Y10" s="436">
        <v>0</v>
      </c>
      <c r="Z10" s="436">
        <v>0</v>
      </c>
      <c r="AA10" s="436">
        <v>0</v>
      </c>
    </row>
    <row r="11" spans="1:28">
      <c r="A11" s="436">
        <v>1.3</v>
      </c>
      <c r="B11" s="456" t="s">
        <v>476</v>
      </c>
      <c r="C11" s="436">
        <v>0</v>
      </c>
      <c r="D11" s="436">
        <v>0</v>
      </c>
      <c r="E11" s="436">
        <v>0</v>
      </c>
      <c r="F11" s="436">
        <v>0</v>
      </c>
      <c r="G11" s="436">
        <v>0</v>
      </c>
      <c r="H11" s="436">
        <v>0</v>
      </c>
      <c r="I11" s="436">
        <v>0</v>
      </c>
      <c r="J11" s="436">
        <v>0</v>
      </c>
      <c r="K11" s="436">
        <v>0</v>
      </c>
      <c r="L11" s="436">
        <v>0</v>
      </c>
      <c r="M11" s="436">
        <v>0</v>
      </c>
      <c r="N11" s="436">
        <v>0</v>
      </c>
      <c r="O11" s="436">
        <v>0</v>
      </c>
      <c r="P11" s="436">
        <v>0</v>
      </c>
      <c r="Q11" s="436">
        <v>0</v>
      </c>
      <c r="R11" s="436">
        <v>0</v>
      </c>
      <c r="S11" s="436">
        <v>0</v>
      </c>
      <c r="T11" s="436"/>
      <c r="U11" s="436">
        <v>0</v>
      </c>
      <c r="V11" s="436">
        <v>0</v>
      </c>
      <c r="W11" s="436">
        <v>0</v>
      </c>
      <c r="X11" s="436">
        <v>0</v>
      </c>
      <c r="Y11" s="436">
        <v>0</v>
      </c>
      <c r="Z11" s="436">
        <v>0</v>
      </c>
      <c r="AA11" s="436">
        <v>0</v>
      </c>
    </row>
    <row r="12" spans="1:28">
      <c r="A12" s="436">
        <v>1.4</v>
      </c>
      <c r="B12" s="456" t="s">
        <v>477</v>
      </c>
      <c r="C12" s="436">
        <v>37152818.907499999</v>
      </c>
      <c r="D12" s="436">
        <v>36180140.953400001</v>
      </c>
      <c r="E12" s="436">
        <v>0</v>
      </c>
      <c r="F12" s="436">
        <v>0</v>
      </c>
      <c r="G12" s="436">
        <v>0</v>
      </c>
      <c r="H12" s="436">
        <v>150945.6341</v>
      </c>
      <c r="I12" s="436">
        <v>0</v>
      </c>
      <c r="J12" s="436">
        <v>0</v>
      </c>
      <c r="K12" s="436">
        <v>0</v>
      </c>
      <c r="L12" s="436">
        <v>821732.32</v>
      </c>
      <c r="M12" s="436">
        <v>0</v>
      </c>
      <c r="N12" s="436">
        <v>0</v>
      </c>
      <c r="O12" s="436">
        <v>0</v>
      </c>
      <c r="P12" s="436">
        <v>821732.32</v>
      </c>
      <c r="Q12" s="436">
        <v>0</v>
      </c>
      <c r="R12" s="436">
        <v>0</v>
      </c>
      <c r="S12" s="436">
        <v>0</v>
      </c>
      <c r="T12" s="436"/>
      <c r="U12" s="436">
        <v>0</v>
      </c>
      <c r="V12" s="436">
        <v>0</v>
      </c>
      <c r="W12" s="436">
        <v>0</v>
      </c>
      <c r="X12" s="436">
        <v>0</v>
      </c>
      <c r="Y12" s="436">
        <v>0</v>
      </c>
      <c r="Z12" s="436">
        <v>0</v>
      </c>
      <c r="AA12" s="436">
        <v>0</v>
      </c>
    </row>
    <row r="13" spans="1:28">
      <c r="A13" s="436">
        <v>1.5</v>
      </c>
      <c r="B13" s="456" t="s">
        <v>478</v>
      </c>
      <c r="C13" s="436">
        <v>674837506.1536454</v>
      </c>
      <c r="D13" s="436">
        <v>612892556.94958389</v>
      </c>
      <c r="E13" s="436">
        <v>15739864.655599996</v>
      </c>
      <c r="F13" s="436">
        <v>0</v>
      </c>
      <c r="G13" s="436">
        <v>0</v>
      </c>
      <c r="H13" s="436">
        <v>38516227.583359994</v>
      </c>
      <c r="I13" s="436">
        <v>8256085.8325999994</v>
      </c>
      <c r="J13" s="436">
        <v>5529388.5240639998</v>
      </c>
      <c r="K13" s="436">
        <v>0</v>
      </c>
      <c r="L13" s="436">
        <v>23428721.620700002</v>
      </c>
      <c r="M13" s="436">
        <v>641799.59000000008</v>
      </c>
      <c r="N13" s="436">
        <v>1867693.9898000001</v>
      </c>
      <c r="O13" s="436">
        <v>2798008.7927000001</v>
      </c>
      <c r="P13" s="436">
        <v>8177801.8768999996</v>
      </c>
      <c r="Q13" s="436">
        <v>4261583.6627000002</v>
      </c>
      <c r="R13" s="436">
        <v>972643.12959999999</v>
      </c>
      <c r="S13" s="436">
        <v>0</v>
      </c>
      <c r="T13" s="436"/>
      <c r="U13" s="436">
        <v>0</v>
      </c>
      <c r="V13" s="436">
        <v>0</v>
      </c>
      <c r="W13" s="436">
        <v>0</v>
      </c>
      <c r="X13" s="436">
        <v>0</v>
      </c>
      <c r="Y13" s="436">
        <v>0</v>
      </c>
      <c r="Z13" s="436">
        <v>0</v>
      </c>
      <c r="AA13" s="436">
        <v>0</v>
      </c>
    </row>
    <row r="14" spans="1:28">
      <c r="A14" s="436">
        <v>1.6</v>
      </c>
      <c r="B14" s="456" t="s">
        <v>479</v>
      </c>
      <c r="C14" s="436">
        <v>726756084.4906919</v>
      </c>
      <c r="D14" s="436">
        <v>663469332.34280467</v>
      </c>
      <c r="E14" s="436">
        <v>13514927.335199993</v>
      </c>
      <c r="F14" s="436">
        <v>0</v>
      </c>
      <c r="G14" s="436">
        <v>0</v>
      </c>
      <c r="H14" s="436">
        <v>30532154.846499979</v>
      </c>
      <c r="I14" s="436">
        <v>3972024.4605999999</v>
      </c>
      <c r="J14" s="436">
        <v>6470360.5330000026</v>
      </c>
      <c r="K14" s="436">
        <v>0</v>
      </c>
      <c r="L14" s="436">
        <v>32754597.30138804</v>
      </c>
      <c r="M14" s="436">
        <v>3435933.3837000006</v>
      </c>
      <c r="N14" s="436">
        <v>6270887.8463999992</v>
      </c>
      <c r="O14" s="436">
        <v>5169184.1734999968</v>
      </c>
      <c r="P14" s="436">
        <v>4342177.0913000004</v>
      </c>
      <c r="Q14" s="436">
        <v>4624212.9599999981</v>
      </c>
      <c r="R14" s="436">
        <v>302160.80000000005</v>
      </c>
      <c r="S14" s="436">
        <v>0</v>
      </c>
      <c r="T14" s="436"/>
      <c r="U14" s="436">
        <v>0</v>
      </c>
      <c r="V14" s="436">
        <v>0</v>
      </c>
      <c r="W14" s="436">
        <v>0</v>
      </c>
      <c r="X14" s="436">
        <v>0</v>
      </c>
      <c r="Y14" s="436">
        <v>0</v>
      </c>
      <c r="Z14" s="436">
        <v>0</v>
      </c>
      <c r="AA14" s="436">
        <v>0</v>
      </c>
    </row>
    <row r="15" spans="1:28">
      <c r="A15" s="465">
        <v>2</v>
      </c>
      <c r="B15" s="440" t="s">
        <v>480</v>
      </c>
      <c r="C15" s="440">
        <v>182113900.96000001</v>
      </c>
      <c r="D15" s="440">
        <v>182113900.96000001</v>
      </c>
      <c r="E15" s="440">
        <v>0</v>
      </c>
      <c r="F15" s="440">
        <v>0</v>
      </c>
      <c r="G15" s="440">
        <v>0</v>
      </c>
      <c r="H15" s="440">
        <v>0</v>
      </c>
      <c r="I15" s="440">
        <v>0</v>
      </c>
      <c r="J15" s="440">
        <v>0</v>
      </c>
      <c r="K15" s="440">
        <v>0</v>
      </c>
      <c r="L15" s="440">
        <v>0</v>
      </c>
      <c r="M15" s="440">
        <v>0</v>
      </c>
      <c r="N15" s="440">
        <v>0</v>
      </c>
      <c r="O15" s="440">
        <v>0</v>
      </c>
      <c r="P15" s="440">
        <v>0</v>
      </c>
      <c r="Q15" s="440">
        <v>0</v>
      </c>
      <c r="R15" s="440">
        <v>0</v>
      </c>
      <c r="S15" s="440">
        <v>0</v>
      </c>
      <c r="T15" s="436"/>
      <c r="U15" s="436">
        <v>0</v>
      </c>
      <c r="V15" s="436">
        <v>0</v>
      </c>
      <c r="W15" s="436">
        <v>0</v>
      </c>
      <c r="X15" s="436">
        <v>0</v>
      </c>
      <c r="Y15" s="436">
        <v>0</v>
      </c>
      <c r="Z15" s="436">
        <v>0</v>
      </c>
      <c r="AA15" s="436">
        <v>0</v>
      </c>
    </row>
    <row r="16" spans="1:28">
      <c r="A16" s="436">
        <v>2.1</v>
      </c>
      <c r="B16" s="456" t="s">
        <v>474</v>
      </c>
      <c r="C16" s="436">
        <v>11866458.060000001</v>
      </c>
      <c r="D16" s="436">
        <v>11866458.060000001</v>
      </c>
      <c r="E16" s="436">
        <v>0</v>
      </c>
      <c r="F16" s="436">
        <v>0</v>
      </c>
      <c r="G16" s="436">
        <v>0</v>
      </c>
      <c r="H16" s="436">
        <v>0</v>
      </c>
      <c r="I16" s="436">
        <v>0</v>
      </c>
      <c r="J16" s="436">
        <v>0</v>
      </c>
      <c r="K16" s="436">
        <v>0</v>
      </c>
      <c r="L16" s="436">
        <v>0</v>
      </c>
      <c r="M16" s="436">
        <v>0</v>
      </c>
      <c r="N16" s="436">
        <v>0</v>
      </c>
      <c r="O16" s="436">
        <v>0</v>
      </c>
      <c r="P16" s="436">
        <v>0</v>
      </c>
      <c r="Q16" s="436">
        <v>0</v>
      </c>
      <c r="R16" s="436">
        <v>0</v>
      </c>
      <c r="S16" s="436">
        <v>0</v>
      </c>
      <c r="T16" s="436"/>
      <c r="U16" s="436">
        <v>0</v>
      </c>
      <c r="V16" s="436">
        <v>0</v>
      </c>
      <c r="W16" s="436">
        <v>0</v>
      </c>
      <c r="X16" s="436">
        <v>0</v>
      </c>
      <c r="Y16" s="436">
        <v>0</v>
      </c>
      <c r="Z16" s="436">
        <v>0</v>
      </c>
      <c r="AA16" s="436">
        <v>0</v>
      </c>
    </row>
    <row r="17" spans="1:27">
      <c r="A17" s="436">
        <v>2.2000000000000002</v>
      </c>
      <c r="B17" s="456" t="s">
        <v>475</v>
      </c>
      <c r="C17" s="436">
        <v>35140272.869999997</v>
      </c>
      <c r="D17" s="436">
        <v>35140272.869999997</v>
      </c>
      <c r="E17" s="436">
        <v>0</v>
      </c>
      <c r="F17" s="436">
        <v>0</v>
      </c>
      <c r="G17" s="436">
        <v>0</v>
      </c>
      <c r="H17" s="436">
        <v>0</v>
      </c>
      <c r="I17" s="436">
        <v>0</v>
      </c>
      <c r="J17" s="436">
        <v>0</v>
      </c>
      <c r="K17" s="436">
        <v>0</v>
      </c>
      <c r="L17" s="436">
        <v>0</v>
      </c>
      <c r="M17" s="436">
        <v>0</v>
      </c>
      <c r="N17" s="436">
        <v>0</v>
      </c>
      <c r="O17" s="436">
        <v>0</v>
      </c>
      <c r="P17" s="436">
        <v>0</v>
      </c>
      <c r="Q17" s="436">
        <v>0</v>
      </c>
      <c r="R17" s="436">
        <v>0</v>
      </c>
      <c r="S17" s="436">
        <v>0</v>
      </c>
      <c r="T17" s="436"/>
      <c r="U17" s="436">
        <v>0</v>
      </c>
      <c r="V17" s="436">
        <v>0</v>
      </c>
      <c r="W17" s="436">
        <v>0</v>
      </c>
      <c r="X17" s="436">
        <v>0</v>
      </c>
      <c r="Y17" s="436">
        <v>0</v>
      </c>
      <c r="Z17" s="436">
        <v>0</v>
      </c>
      <c r="AA17" s="436">
        <v>0</v>
      </c>
    </row>
    <row r="18" spans="1:27">
      <c r="A18" s="436">
        <v>2.2999999999999998</v>
      </c>
      <c r="B18" s="456" t="s">
        <v>476</v>
      </c>
      <c r="C18" s="436">
        <v>103974537.26000001</v>
      </c>
      <c r="D18" s="436">
        <v>103974537.26000001</v>
      </c>
      <c r="E18" s="436">
        <v>0</v>
      </c>
      <c r="F18" s="436">
        <v>0</v>
      </c>
      <c r="G18" s="436">
        <v>0</v>
      </c>
      <c r="H18" s="436">
        <v>0</v>
      </c>
      <c r="I18" s="436">
        <v>0</v>
      </c>
      <c r="J18" s="436">
        <v>0</v>
      </c>
      <c r="K18" s="436">
        <v>0</v>
      </c>
      <c r="L18" s="436">
        <v>0</v>
      </c>
      <c r="M18" s="436">
        <v>0</v>
      </c>
      <c r="N18" s="436">
        <v>0</v>
      </c>
      <c r="O18" s="436">
        <v>0</v>
      </c>
      <c r="P18" s="436">
        <v>0</v>
      </c>
      <c r="Q18" s="436">
        <v>0</v>
      </c>
      <c r="R18" s="436">
        <v>0</v>
      </c>
      <c r="S18" s="436">
        <v>0</v>
      </c>
      <c r="T18" s="436"/>
      <c r="U18" s="436">
        <v>0</v>
      </c>
      <c r="V18" s="436">
        <v>0</v>
      </c>
      <c r="W18" s="436">
        <v>0</v>
      </c>
      <c r="X18" s="436">
        <v>0</v>
      </c>
      <c r="Y18" s="436">
        <v>0</v>
      </c>
      <c r="Z18" s="436">
        <v>0</v>
      </c>
      <c r="AA18" s="436">
        <v>0</v>
      </c>
    </row>
    <row r="19" spans="1:27">
      <c r="A19" s="436">
        <v>2.4</v>
      </c>
      <c r="B19" s="456" t="s">
        <v>477</v>
      </c>
      <c r="C19" s="436">
        <v>31132632.77</v>
      </c>
      <c r="D19" s="436">
        <v>31132632.77</v>
      </c>
      <c r="E19" s="436">
        <v>0</v>
      </c>
      <c r="F19" s="436">
        <v>0</v>
      </c>
      <c r="G19" s="436">
        <v>0</v>
      </c>
      <c r="H19" s="436">
        <v>0</v>
      </c>
      <c r="I19" s="436">
        <v>0</v>
      </c>
      <c r="J19" s="436">
        <v>0</v>
      </c>
      <c r="K19" s="436">
        <v>0</v>
      </c>
      <c r="L19" s="436">
        <v>0</v>
      </c>
      <c r="M19" s="436">
        <v>0</v>
      </c>
      <c r="N19" s="436">
        <v>0</v>
      </c>
      <c r="O19" s="436">
        <v>0</v>
      </c>
      <c r="P19" s="436">
        <v>0</v>
      </c>
      <c r="Q19" s="436">
        <v>0</v>
      </c>
      <c r="R19" s="436">
        <v>0</v>
      </c>
      <c r="S19" s="436">
        <v>0</v>
      </c>
      <c r="T19" s="436"/>
      <c r="U19" s="436">
        <v>0</v>
      </c>
      <c r="V19" s="436">
        <v>0</v>
      </c>
      <c r="W19" s="436">
        <v>0</v>
      </c>
      <c r="X19" s="436">
        <v>0</v>
      </c>
      <c r="Y19" s="436">
        <v>0</v>
      </c>
      <c r="Z19" s="436">
        <v>0</v>
      </c>
      <c r="AA19" s="436">
        <v>0</v>
      </c>
    </row>
    <row r="20" spans="1:27">
      <c r="A20" s="436">
        <v>2.5</v>
      </c>
      <c r="B20" s="456" t="s">
        <v>478</v>
      </c>
      <c r="C20" s="436">
        <v>0</v>
      </c>
      <c r="D20" s="436">
        <v>0</v>
      </c>
      <c r="E20" s="436">
        <v>0</v>
      </c>
      <c r="F20" s="436">
        <v>0</v>
      </c>
      <c r="G20" s="436">
        <v>0</v>
      </c>
      <c r="H20" s="436">
        <v>0</v>
      </c>
      <c r="I20" s="436">
        <v>0</v>
      </c>
      <c r="J20" s="436">
        <v>0</v>
      </c>
      <c r="K20" s="436">
        <v>0</v>
      </c>
      <c r="L20" s="436">
        <v>0</v>
      </c>
      <c r="M20" s="436">
        <v>0</v>
      </c>
      <c r="N20" s="436">
        <v>0</v>
      </c>
      <c r="O20" s="436">
        <v>0</v>
      </c>
      <c r="P20" s="436">
        <v>0</v>
      </c>
      <c r="Q20" s="436">
        <v>0</v>
      </c>
      <c r="R20" s="436">
        <v>0</v>
      </c>
      <c r="S20" s="436">
        <v>0</v>
      </c>
      <c r="T20" s="436"/>
      <c r="U20" s="436">
        <v>0</v>
      </c>
      <c r="V20" s="436">
        <v>0</v>
      </c>
      <c r="W20" s="436">
        <v>0</v>
      </c>
      <c r="X20" s="436">
        <v>0</v>
      </c>
      <c r="Y20" s="436">
        <v>0</v>
      </c>
      <c r="Z20" s="436">
        <v>0</v>
      </c>
      <c r="AA20" s="436">
        <v>0</v>
      </c>
    </row>
    <row r="21" spans="1:27">
      <c r="A21" s="436">
        <v>2.6</v>
      </c>
      <c r="B21" s="456" t="s">
        <v>479</v>
      </c>
      <c r="C21" s="436">
        <v>0</v>
      </c>
      <c r="D21" s="436">
        <v>0</v>
      </c>
      <c r="E21" s="436">
        <v>0</v>
      </c>
      <c r="F21" s="436">
        <v>0</v>
      </c>
      <c r="G21" s="436">
        <v>0</v>
      </c>
      <c r="H21" s="436">
        <v>0</v>
      </c>
      <c r="I21" s="436">
        <v>0</v>
      </c>
      <c r="J21" s="436">
        <v>0</v>
      </c>
      <c r="K21" s="436">
        <v>0</v>
      </c>
      <c r="L21" s="436">
        <v>0</v>
      </c>
      <c r="M21" s="436">
        <v>0</v>
      </c>
      <c r="N21" s="436">
        <v>0</v>
      </c>
      <c r="O21" s="436">
        <v>0</v>
      </c>
      <c r="P21" s="436">
        <v>0</v>
      </c>
      <c r="Q21" s="436">
        <v>0</v>
      </c>
      <c r="R21" s="436">
        <v>0</v>
      </c>
      <c r="S21" s="436">
        <v>0</v>
      </c>
      <c r="T21" s="436"/>
      <c r="U21" s="436">
        <v>0</v>
      </c>
      <c r="V21" s="436">
        <v>0</v>
      </c>
      <c r="W21" s="436">
        <v>0</v>
      </c>
      <c r="X21" s="436">
        <v>0</v>
      </c>
      <c r="Y21" s="436">
        <v>0</v>
      </c>
      <c r="Z21" s="436">
        <v>0</v>
      </c>
      <c r="AA21" s="436">
        <v>0</v>
      </c>
    </row>
    <row r="22" spans="1:27">
      <c r="A22" s="465">
        <v>3</v>
      </c>
      <c r="B22" s="440" t="s">
        <v>520</v>
      </c>
      <c r="C22" s="440">
        <v>50059895.760000013</v>
      </c>
      <c r="D22" s="440">
        <v>48341616.350000009</v>
      </c>
      <c r="E22" s="464"/>
      <c r="F22" s="464"/>
      <c r="G22" s="464"/>
      <c r="H22" s="440">
        <v>305230.90000000002</v>
      </c>
      <c r="I22" s="464"/>
      <c r="J22" s="464"/>
      <c r="K22" s="464"/>
      <c r="L22" s="440">
        <v>1413048.51</v>
      </c>
      <c r="M22" s="464"/>
      <c r="N22" s="464"/>
      <c r="O22" s="464"/>
      <c r="P22" s="464"/>
      <c r="Q22" s="464"/>
      <c r="R22" s="464"/>
      <c r="S22" s="464"/>
      <c r="T22" s="440"/>
      <c r="U22" s="464"/>
      <c r="V22" s="464"/>
      <c r="W22" s="464"/>
      <c r="X22" s="464"/>
      <c r="Y22" s="464"/>
      <c r="Z22" s="464"/>
      <c r="AA22" s="464"/>
    </row>
    <row r="23" spans="1:27">
      <c r="A23" s="436">
        <v>3.1</v>
      </c>
      <c r="B23" s="456" t="s">
        <v>474</v>
      </c>
      <c r="C23" s="440">
        <v>0</v>
      </c>
      <c r="D23" s="440">
        <v>0</v>
      </c>
      <c r="E23" s="464"/>
      <c r="F23" s="464"/>
      <c r="G23" s="464"/>
      <c r="H23" s="440">
        <v>0</v>
      </c>
      <c r="I23" s="464"/>
      <c r="J23" s="464"/>
      <c r="K23" s="464"/>
      <c r="L23" s="440">
        <v>0</v>
      </c>
      <c r="M23" s="464"/>
      <c r="N23" s="464"/>
      <c r="O23" s="464"/>
      <c r="P23" s="464"/>
      <c r="Q23" s="464"/>
      <c r="R23" s="464"/>
      <c r="S23" s="464"/>
      <c r="T23" s="440"/>
      <c r="U23" s="464"/>
      <c r="V23" s="464"/>
      <c r="W23" s="464"/>
      <c r="X23" s="464"/>
      <c r="Y23" s="464"/>
      <c r="Z23" s="464"/>
      <c r="AA23" s="464"/>
    </row>
    <row r="24" spans="1:27">
      <c r="A24" s="436">
        <v>3.2</v>
      </c>
      <c r="B24" s="456" t="s">
        <v>475</v>
      </c>
      <c r="C24" s="440">
        <v>0</v>
      </c>
      <c r="D24" s="440">
        <v>0</v>
      </c>
      <c r="E24" s="464"/>
      <c r="F24" s="464"/>
      <c r="G24" s="464"/>
      <c r="H24" s="440">
        <v>0</v>
      </c>
      <c r="I24" s="464"/>
      <c r="J24" s="464"/>
      <c r="K24" s="464"/>
      <c r="L24" s="440">
        <v>0</v>
      </c>
      <c r="M24" s="464"/>
      <c r="N24" s="464"/>
      <c r="O24" s="464"/>
      <c r="P24" s="464"/>
      <c r="Q24" s="464"/>
      <c r="R24" s="464"/>
      <c r="S24" s="464"/>
      <c r="T24" s="440"/>
      <c r="U24" s="464"/>
      <c r="V24" s="464"/>
      <c r="W24" s="464"/>
      <c r="X24" s="464"/>
      <c r="Y24" s="464"/>
      <c r="Z24" s="464"/>
      <c r="AA24" s="464"/>
    </row>
    <row r="25" spans="1:27">
      <c r="A25" s="436">
        <v>3.3</v>
      </c>
      <c r="B25" s="456" t="s">
        <v>476</v>
      </c>
      <c r="C25" s="440">
        <v>0</v>
      </c>
      <c r="D25" s="440">
        <v>0</v>
      </c>
      <c r="E25" s="464"/>
      <c r="F25" s="464"/>
      <c r="G25" s="464"/>
      <c r="H25" s="440">
        <v>0</v>
      </c>
      <c r="I25" s="464"/>
      <c r="J25" s="464"/>
      <c r="K25" s="464"/>
      <c r="L25" s="440">
        <v>0</v>
      </c>
      <c r="M25" s="464"/>
      <c r="N25" s="464"/>
      <c r="O25" s="464"/>
      <c r="P25" s="464"/>
      <c r="Q25" s="464"/>
      <c r="R25" s="464"/>
      <c r="S25" s="464"/>
      <c r="T25" s="440"/>
      <c r="U25" s="464"/>
      <c r="V25" s="464"/>
      <c r="W25" s="464"/>
      <c r="X25" s="464"/>
      <c r="Y25" s="464"/>
      <c r="Z25" s="464"/>
      <c r="AA25" s="464"/>
    </row>
    <row r="26" spans="1:27">
      <c r="A26" s="436">
        <v>3.4</v>
      </c>
      <c r="B26" s="456" t="s">
        <v>477</v>
      </c>
      <c r="C26" s="440">
        <v>70000</v>
      </c>
      <c r="D26" s="440">
        <v>70000</v>
      </c>
      <c r="E26" s="464"/>
      <c r="F26" s="464"/>
      <c r="G26" s="464"/>
      <c r="H26" s="440">
        <v>0</v>
      </c>
      <c r="I26" s="464"/>
      <c r="J26" s="464"/>
      <c r="K26" s="464"/>
      <c r="L26" s="440">
        <v>0</v>
      </c>
      <c r="M26" s="464"/>
      <c r="N26" s="464"/>
      <c r="O26" s="464"/>
      <c r="P26" s="464"/>
      <c r="Q26" s="464"/>
      <c r="R26" s="464"/>
      <c r="S26" s="464"/>
      <c r="T26" s="440"/>
      <c r="U26" s="464"/>
      <c r="V26" s="464"/>
      <c r="W26" s="464"/>
      <c r="X26" s="464"/>
      <c r="Y26" s="464"/>
      <c r="Z26" s="464"/>
      <c r="AA26" s="464"/>
    </row>
    <row r="27" spans="1:27">
      <c r="A27" s="436">
        <v>3.5</v>
      </c>
      <c r="B27" s="456" t="s">
        <v>478</v>
      </c>
      <c r="C27" s="440">
        <v>39224627.690000013</v>
      </c>
      <c r="D27" s="440">
        <v>37506348.280000009</v>
      </c>
      <c r="E27" s="464"/>
      <c r="F27" s="464"/>
      <c r="G27" s="464"/>
      <c r="H27" s="440">
        <v>305230.90000000002</v>
      </c>
      <c r="I27" s="464"/>
      <c r="J27" s="464"/>
      <c r="K27" s="464"/>
      <c r="L27" s="440">
        <v>1413048.51</v>
      </c>
      <c r="M27" s="464"/>
      <c r="N27" s="464"/>
      <c r="O27" s="464"/>
      <c r="P27" s="464"/>
      <c r="Q27" s="464"/>
      <c r="R27" s="464"/>
      <c r="S27" s="464"/>
      <c r="T27" s="440"/>
      <c r="U27" s="464"/>
      <c r="V27" s="464"/>
      <c r="W27" s="464"/>
      <c r="X27" s="464"/>
      <c r="Y27" s="464"/>
      <c r="Z27" s="464"/>
      <c r="AA27" s="464"/>
    </row>
    <row r="28" spans="1:27">
      <c r="A28" s="436">
        <v>3.6</v>
      </c>
      <c r="B28" s="456" t="s">
        <v>479</v>
      </c>
      <c r="C28" s="440">
        <v>10765268.070000002</v>
      </c>
      <c r="D28" s="440">
        <v>10765268.070000002</v>
      </c>
      <c r="E28" s="464"/>
      <c r="F28" s="464"/>
      <c r="G28" s="464"/>
      <c r="H28" s="440">
        <v>0</v>
      </c>
      <c r="I28" s="464"/>
      <c r="J28" s="464"/>
      <c r="K28" s="464"/>
      <c r="L28" s="440">
        <v>0</v>
      </c>
      <c r="M28" s="464"/>
      <c r="N28" s="464"/>
      <c r="O28" s="464"/>
      <c r="P28" s="464"/>
      <c r="Q28" s="464"/>
      <c r="R28" s="464"/>
      <c r="S28" s="464"/>
      <c r="T28" s="440"/>
      <c r="U28" s="464"/>
      <c r="V28" s="464"/>
      <c r="W28" s="464"/>
      <c r="X28" s="464"/>
      <c r="Y28" s="464"/>
      <c r="Z28" s="464"/>
      <c r="AA28" s="46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447" bestFit="1" customWidth="1"/>
    <col min="2" max="2" width="90.33203125" style="447" bestFit="1" customWidth="1"/>
    <col min="3" max="3" width="20.109375" style="447" customWidth="1"/>
    <col min="4" max="4" width="22.33203125" style="447" customWidth="1"/>
    <col min="5" max="7" width="17.109375" style="447" customWidth="1"/>
    <col min="8" max="8" width="22.33203125" style="447" customWidth="1"/>
    <col min="9" max="10" width="17.109375" style="447" customWidth="1"/>
    <col min="11" max="27" width="22.33203125" style="447" customWidth="1"/>
    <col min="28" max="16384" width="9.109375" style="447"/>
  </cols>
  <sheetData>
    <row r="1" spans="1:27" ht="13.8">
      <c r="A1" s="348" t="s">
        <v>30</v>
      </c>
      <c r="B1" s="433" t="str">
        <f>Info!C2</f>
        <v>Terabank</v>
      </c>
    </row>
    <row r="2" spans="1:27">
      <c r="A2" s="348" t="s">
        <v>31</v>
      </c>
      <c r="B2" s="432">
        <f>'1. key ratios'!B2</f>
        <v>45657</v>
      </c>
    </row>
    <row r="3" spans="1:27">
      <c r="A3" s="349" t="s">
        <v>482</v>
      </c>
      <c r="C3" s="449"/>
    </row>
    <row r="4" spans="1:27" ht="12.6" thickBot="1">
      <c r="A4" s="349"/>
      <c r="B4" s="449"/>
      <c r="C4" s="449"/>
    </row>
    <row r="5" spans="1:27" ht="13.5" customHeight="1">
      <c r="A5" s="684" t="s">
        <v>688</v>
      </c>
      <c r="B5" s="685"/>
      <c r="C5" s="693" t="s">
        <v>687</v>
      </c>
      <c r="D5" s="694"/>
      <c r="E5" s="694"/>
      <c r="F5" s="694"/>
      <c r="G5" s="694"/>
      <c r="H5" s="694"/>
      <c r="I5" s="694"/>
      <c r="J5" s="694"/>
      <c r="K5" s="694"/>
      <c r="L5" s="694"/>
      <c r="M5" s="694"/>
      <c r="N5" s="694"/>
      <c r="O5" s="694"/>
      <c r="P5" s="694"/>
      <c r="Q5" s="694"/>
      <c r="R5" s="694"/>
      <c r="S5" s="695"/>
      <c r="T5" s="472"/>
      <c r="U5" s="472"/>
      <c r="V5" s="472"/>
      <c r="W5" s="472"/>
      <c r="X5" s="472"/>
      <c r="Y5" s="472"/>
      <c r="Z5" s="472"/>
      <c r="AA5" s="471"/>
    </row>
    <row r="6" spans="1:27" ht="12" customHeight="1">
      <c r="A6" s="686"/>
      <c r="B6" s="687"/>
      <c r="C6" s="690" t="s">
        <v>64</v>
      </c>
      <c r="D6" s="682" t="s">
        <v>684</v>
      </c>
      <c r="E6" s="682"/>
      <c r="F6" s="682"/>
      <c r="G6" s="682"/>
      <c r="H6" s="682" t="s">
        <v>683</v>
      </c>
      <c r="I6" s="682"/>
      <c r="J6" s="682"/>
      <c r="K6" s="682"/>
      <c r="L6" s="469"/>
      <c r="M6" s="683" t="s">
        <v>682</v>
      </c>
      <c r="N6" s="683"/>
      <c r="O6" s="683"/>
      <c r="P6" s="683"/>
      <c r="Q6" s="683"/>
      <c r="R6" s="683"/>
      <c r="S6" s="692"/>
      <c r="T6" s="472"/>
      <c r="U6" s="671" t="s">
        <v>681</v>
      </c>
      <c r="V6" s="671"/>
      <c r="W6" s="671"/>
      <c r="X6" s="671"/>
      <c r="Y6" s="671"/>
      <c r="Z6" s="671"/>
      <c r="AA6" s="664"/>
    </row>
    <row r="7" spans="1:27" ht="24">
      <c r="A7" s="688"/>
      <c r="B7" s="689"/>
      <c r="C7" s="691"/>
      <c r="D7" s="468"/>
      <c r="E7" s="444" t="s">
        <v>472</v>
      </c>
      <c r="F7" s="444" t="s">
        <v>679</v>
      </c>
      <c r="G7" s="446" t="s">
        <v>680</v>
      </c>
      <c r="H7" s="448"/>
      <c r="I7" s="444" t="s">
        <v>472</v>
      </c>
      <c r="J7" s="444" t="s">
        <v>679</v>
      </c>
      <c r="K7" s="446" t="s">
        <v>680</v>
      </c>
      <c r="L7" s="467"/>
      <c r="M7" s="444" t="s">
        <v>472</v>
      </c>
      <c r="N7" s="444" t="s">
        <v>679</v>
      </c>
      <c r="O7" s="444" t="s">
        <v>678</v>
      </c>
      <c r="P7" s="444" t="s">
        <v>677</v>
      </c>
      <c r="Q7" s="444" t="s">
        <v>676</v>
      </c>
      <c r="R7" s="444" t="s">
        <v>675</v>
      </c>
      <c r="S7" s="503" t="s">
        <v>674</v>
      </c>
      <c r="T7" s="502"/>
      <c r="U7" s="444" t="s">
        <v>472</v>
      </c>
      <c r="V7" s="444" t="s">
        <v>679</v>
      </c>
      <c r="W7" s="444" t="s">
        <v>678</v>
      </c>
      <c r="X7" s="444" t="s">
        <v>677</v>
      </c>
      <c r="Y7" s="444" t="s">
        <v>676</v>
      </c>
      <c r="Z7" s="444" t="s">
        <v>675</v>
      </c>
      <c r="AA7" s="444" t="s">
        <v>674</v>
      </c>
    </row>
    <row r="8" spans="1:27">
      <c r="A8" s="501">
        <v>1</v>
      </c>
      <c r="B8" s="500" t="s">
        <v>473</v>
      </c>
      <c r="C8" s="499">
        <v>1438746409.5518446</v>
      </c>
      <c r="D8" s="436">
        <v>1312542030.2457943</v>
      </c>
      <c r="E8" s="436">
        <v>29254791.990800012</v>
      </c>
      <c r="F8" s="436">
        <v>0</v>
      </c>
      <c r="G8" s="436">
        <v>0</v>
      </c>
      <c r="H8" s="436">
        <v>69199328.063959956</v>
      </c>
      <c r="I8" s="436">
        <v>12228110.293200005</v>
      </c>
      <c r="J8" s="436">
        <v>11999749.057063997</v>
      </c>
      <c r="K8" s="436">
        <v>0</v>
      </c>
      <c r="L8" s="436">
        <v>57005051.242087908</v>
      </c>
      <c r="M8" s="436">
        <v>4077732.9737000009</v>
      </c>
      <c r="N8" s="436">
        <v>8138581.8361999989</v>
      </c>
      <c r="O8" s="436">
        <v>7967192.9661999978</v>
      </c>
      <c r="P8" s="436">
        <v>13341711.288200006</v>
      </c>
      <c r="Q8" s="436">
        <v>8885796.6227000058</v>
      </c>
      <c r="R8" s="436">
        <v>1274803.9295999997</v>
      </c>
      <c r="S8" s="436">
        <v>0</v>
      </c>
      <c r="T8" s="479"/>
      <c r="U8" s="436"/>
      <c r="V8" s="436"/>
      <c r="W8" s="436"/>
      <c r="X8" s="436"/>
      <c r="Y8" s="436"/>
      <c r="Z8" s="436"/>
      <c r="AA8" s="478"/>
    </row>
    <row r="9" spans="1:27">
      <c r="A9" s="492">
        <v>1.1000000000000001</v>
      </c>
      <c r="B9" s="498" t="s">
        <v>483</v>
      </c>
      <c r="C9" s="499">
        <v>1361057307.1297338</v>
      </c>
      <c r="D9" s="436">
        <v>1238438606.8586888</v>
      </c>
      <c r="E9" s="436">
        <v>1238438606.8586888</v>
      </c>
      <c r="F9" s="436">
        <v>0</v>
      </c>
      <c r="G9" s="436">
        <v>0</v>
      </c>
      <c r="H9" s="436">
        <v>67988740.273960009</v>
      </c>
      <c r="I9" s="436">
        <v>56411855.206895985</v>
      </c>
      <c r="J9" s="436">
        <v>11576885.067064</v>
      </c>
      <c r="K9" s="436">
        <v>0</v>
      </c>
      <c r="L9" s="436">
        <v>54629959.997087948</v>
      </c>
      <c r="M9" s="436">
        <v>16956640.324187994</v>
      </c>
      <c r="N9" s="436">
        <v>8110635.5061999988</v>
      </c>
      <c r="O9" s="436">
        <v>7352321.8661999963</v>
      </c>
      <c r="P9" s="436">
        <v>12099924.048200004</v>
      </c>
      <c r="Q9" s="436">
        <v>8835634.3227000032</v>
      </c>
      <c r="R9" s="436">
        <v>1274803.9295999997</v>
      </c>
      <c r="S9" s="436">
        <v>0</v>
      </c>
      <c r="T9" s="479"/>
      <c r="U9" s="436"/>
      <c r="V9" s="436"/>
      <c r="W9" s="436"/>
      <c r="X9" s="436"/>
      <c r="Y9" s="436"/>
      <c r="Z9" s="436"/>
      <c r="AA9" s="478"/>
    </row>
    <row r="10" spans="1:27">
      <c r="A10" s="496" t="s">
        <v>14</v>
      </c>
      <c r="B10" s="497" t="s">
        <v>484</v>
      </c>
      <c r="C10" s="499">
        <v>1198830072.645499</v>
      </c>
      <c r="D10" s="436">
        <v>1090836054.508199</v>
      </c>
      <c r="E10" s="436">
        <v>1090836054.508199</v>
      </c>
      <c r="F10" s="436">
        <v>0</v>
      </c>
      <c r="G10" s="436">
        <v>0</v>
      </c>
      <c r="H10" s="436">
        <v>61649560.219600022</v>
      </c>
      <c r="I10" s="436">
        <v>53257691.124300018</v>
      </c>
      <c r="J10" s="436">
        <v>8391869.0953000002</v>
      </c>
      <c r="K10" s="436">
        <v>0</v>
      </c>
      <c r="L10" s="436">
        <v>46344457.91769997</v>
      </c>
      <c r="M10" s="436">
        <v>15124306.256200003</v>
      </c>
      <c r="N10" s="436">
        <v>7439056.9362000003</v>
      </c>
      <c r="O10" s="436">
        <v>6202830.5547999991</v>
      </c>
      <c r="P10" s="436">
        <v>9341596.4882000014</v>
      </c>
      <c r="Q10" s="436">
        <v>6961863.752700001</v>
      </c>
      <c r="R10" s="436">
        <v>1274803.9295999997</v>
      </c>
      <c r="S10" s="436">
        <v>0</v>
      </c>
      <c r="T10" s="479"/>
      <c r="U10" s="436"/>
      <c r="V10" s="436"/>
      <c r="W10" s="436"/>
      <c r="X10" s="436"/>
      <c r="Y10" s="436"/>
      <c r="Z10" s="436"/>
      <c r="AA10" s="478"/>
    </row>
    <row r="11" spans="1:27">
      <c r="A11" s="494" t="s">
        <v>485</v>
      </c>
      <c r="B11" s="495" t="s">
        <v>486</v>
      </c>
      <c r="C11" s="499">
        <v>679535753.98359931</v>
      </c>
      <c r="D11" s="436">
        <v>613516489.1518997</v>
      </c>
      <c r="E11" s="436">
        <v>613516489.1518997</v>
      </c>
      <c r="F11" s="436">
        <v>0</v>
      </c>
      <c r="G11" s="436">
        <v>0</v>
      </c>
      <c r="H11" s="436">
        <v>35853116.032600001</v>
      </c>
      <c r="I11" s="436">
        <v>28952001.776599992</v>
      </c>
      <c r="J11" s="436">
        <v>6901114.256000001</v>
      </c>
      <c r="K11" s="436">
        <v>0</v>
      </c>
      <c r="L11" s="436">
        <v>30166148.799100004</v>
      </c>
      <c r="M11" s="436">
        <v>10723262.3332</v>
      </c>
      <c r="N11" s="436">
        <v>4092565.1264</v>
      </c>
      <c r="O11" s="436">
        <v>2632589.0326</v>
      </c>
      <c r="P11" s="436">
        <v>0</v>
      </c>
      <c r="Q11" s="436">
        <v>0</v>
      </c>
      <c r="R11" s="436">
        <v>0</v>
      </c>
      <c r="S11" s="436">
        <v>0</v>
      </c>
      <c r="T11" s="479"/>
      <c r="U11" s="436"/>
      <c r="V11" s="436"/>
      <c r="W11" s="436"/>
      <c r="X11" s="436"/>
      <c r="Y11" s="436"/>
      <c r="Z11" s="436"/>
      <c r="AA11" s="478"/>
    </row>
    <row r="12" spans="1:27">
      <c r="A12" s="494" t="s">
        <v>487</v>
      </c>
      <c r="B12" s="495" t="s">
        <v>488</v>
      </c>
      <c r="C12" s="499">
        <v>226614073.5907003</v>
      </c>
      <c r="D12" s="436">
        <v>208579527.20160025</v>
      </c>
      <c r="E12" s="436">
        <v>208579527.20160025</v>
      </c>
      <c r="F12" s="436">
        <v>0</v>
      </c>
      <c r="G12" s="436">
        <v>0</v>
      </c>
      <c r="H12" s="436">
        <v>13157516.483700003</v>
      </c>
      <c r="I12" s="436">
        <v>12056652.006100001</v>
      </c>
      <c r="J12" s="436">
        <v>1100864.4775999999</v>
      </c>
      <c r="K12" s="436">
        <v>0</v>
      </c>
      <c r="L12" s="436">
        <v>4877029.9054000005</v>
      </c>
      <c r="M12" s="436">
        <v>1047567.2692999998</v>
      </c>
      <c r="N12" s="436">
        <v>216650.0772</v>
      </c>
      <c r="O12" s="436">
        <v>2863016.7347000008</v>
      </c>
      <c r="P12" s="436">
        <v>0</v>
      </c>
      <c r="Q12" s="436">
        <v>0</v>
      </c>
      <c r="R12" s="436">
        <v>0</v>
      </c>
      <c r="S12" s="436">
        <v>0</v>
      </c>
      <c r="T12" s="479"/>
      <c r="U12" s="436"/>
      <c r="V12" s="436"/>
      <c r="W12" s="436"/>
      <c r="X12" s="436"/>
      <c r="Y12" s="436"/>
      <c r="Z12" s="436"/>
      <c r="AA12" s="478"/>
    </row>
    <row r="13" spans="1:27">
      <c r="A13" s="494" t="s">
        <v>489</v>
      </c>
      <c r="B13" s="495" t="s">
        <v>490</v>
      </c>
      <c r="C13" s="499">
        <v>113736329.26620002</v>
      </c>
      <c r="D13" s="436">
        <v>103711927.42540002</v>
      </c>
      <c r="E13" s="436">
        <v>103711927.42540002</v>
      </c>
      <c r="F13" s="436">
        <v>0</v>
      </c>
      <c r="G13" s="436">
        <v>0</v>
      </c>
      <c r="H13" s="436">
        <v>7095286.3456000006</v>
      </c>
      <c r="I13" s="436">
        <v>7095286.3456000006</v>
      </c>
      <c r="J13" s="436">
        <v>0</v>
      </c>
      <c r="K13" s="436">
        <v>0</v>
      </c>
      <c r="L13" s="436">
        <v>2929115.4951999998</v>
      </c>
      <c r="M13" s="436">
        <v>1007115.3783000001</v>
      </c>
      <c r="N13" s="436">
        <v>343828.71</v>
      </c>
      <c r="O13" s="436">
        <v>327284.19750000001</v>
      </c>
      <c r="P13" s="436">
        <v>0</v>
      </c>
      <c r="Q13" s="436">
        <v>0</v>
      </c>
      <c r="R13" s="436">
        <v>0</v>
      </c>
      <c r="S13" s="436">
        <v>0</v>
      </c>
      <c r="T13" s="479"/>
      <c r="U13" s="436"/>
      <c r="V13" s="436"/>
      <c r="W13" s="436"/>
      <c r="X13" s="436"/>
      <c r="Y13" s="436"/>
      <c r="Z13" s="436"/>
      <c r="AA13" s="478"/>
    </row>
    <row r="14" spans="1:27">
      <c r="A14" s="494" t="s">
        <v>491</v>
      </c>
      <c r="B14" s="495" t="s">
        <v>492</v>
      </c>
      <c r="C14" s="499">
        <v>178943915.80499995</v>
      </c>
      <c r="D14" s="436">
        <v>165028110.72930002</v>
      </c>
      <c r="E14" s="436">
        <v>165028110.72930002</v>
      </c>
      <c r="F14" s="436">
        <v>0</v>
      </c>
      <c r="G14" s="436">
        <v>0</v>
      </c>
      <c r="H14" s="436">
        <v>5543641.3576999996</v>
      </c>
      <c r="I14" s="436">
        <v>5153750.9960000012</v>
      </c>
      <c r="J14" s="436">
        <v>389890.36170000001</v>
      </c>
      <c r="K14" s="436">
        <v>0</v>
      </c>
      <c r="L14" s="436">
        <v>8372163.7180000013</v>
      </c>
      <c r="M14" s="436">
        <v>2346361.2754000002</v>
      </c>
      <c r="N14" s="436">
        <v>2786013.0225999998</v>
      </c>
      <c r="O14" s="436">
        <v>379940.58999999997</v>
      </c>
      <c r="P14" s="436">
        <v>1760284.74</v>
      </c>
      <c r="Q14" s="436">
        <v>891163.78</v>
      </c>
      <c r="R14" s="436">
        <v>208400.31</v>
      </c>
      <c r="S14" s="436">
        <v>0</v>
      </c>
      <c r="T14" s="479"/>
      <c r="U14" s="436"/>
      <c r="V14" s="436"/>
      <c r="W14" s="436"/>
      <c r="X14" s="436"/>
      <c r="Y14" s="436"/>
      <c r="Z14" s="436"/>
      <c r="AA14" s="478"/>
    </row>
    <row r="15" spans="1:27">
      <c r="A15" s="493">
        <v>1.2</v>
      </c>
      <c r="B15" s="491" t="s">
        <v>686</v>
      </c>
      <c r="C15" s="499">
        <v>29369748.106454231</v>
      </c>
      <c r="D15" s="436">
        <v>5343044.46828626</v>
      </c>
      <c r="E15" s="436">
        <v>5343044.46828626</v>
      </c>
      <c r="F15" s="436">
        <v>0</v>
      </c>
      <c r="G15" s="436">
        <v>0</v>
      </c>
      <c r="H15" s="436">
        <v>6042540.4143631216</v>
      </c>
      <c r="I15" s="436">
        <v>4331221.0975966034</v>
      </c>
      <c r="J15" s="436">
        <v>1711319.3167665242</v>
      </c>
      <c r="K15" s="436">
        <v>0</v>
      </c>
      <c r="L15" s="436">
        <v>17984163.223804958</v>
      </c>
      <c r="M15" s="436">
        <v>6247473.29840496</v>
      </c>
      <c r="N15" s="436">
        <v>1855848.9575</v>
      </c>
      <c r="O15" s="436">
        <v>2845061.1135999993</v>
      </c>
      <c r="P15" s="436">
        <v>2722412.7475000005</v>
      </c>
      <c r="Q15" s="436">
        <v>4011882.8790999991</v>
      </c>
      <c r="R15" s="436">
        <v>301484.22769999999</v>
      </c>
      <c r="S15" s="436">
        <v>0</v>
      </c>
      <c r="T15" s="479"/>
      <c r="U15" s="436"/>
      <c r="V15" s="436"/>
      <c r="W15" s="436"/>
      <c r="X15" s="436"/>
      <c r="Y15" s="436"/>
      <c r="Z15" s="436"/>
      <c r="AA15" s="478"/>
    </row>
    <row r="16" spans="1:27">
      <c r="A16" s="492">
        <v>1.3</v>
      </c>
      <c r="B16" s="491" t="s">
        <v>531</v>
      </c>
      <c r="C16" s="490"/>
      <c r="D16" s="488"/>
      <c r="E16" s="488"/>
      <c r="F16" s="488"/>
      <c r="G16" s="488"/>
      <c r="H16" s="488"/>
      <c r="I16" s="488"/>
      <c r="J16" s="488"/>
      <c r="K16" s="488"/>
      <c r="L16" s="488"/>
      <c r="M16" s="488"/>
      <c r="N16" s="488"/>
      <c r="O16" s="488"/>
      <c r="P16" s="488"/>
      <c r="Q16" s="488"/>
      <c r="R16" s="488"/>
      <c r="S16" s="487"/>
      <c r="T16" s="489"/>
      <c r="U16" s="488"/>
      <c r="V16" s="488"/>
      <c r="W16" s="488"/>
      <c r="X16" s="488"/>
      <c r="Y16" s="488"/>
      <c r="Z16" s="488"/>
      <c r="AA16" s="487"/>
    </row>
    <row r="17" spans="1:27">
      <c r="A17" s="484" t="s">
        <v>493</v>
      </c>
      <c r="B17" s="486" t="s">
        <v>494</v>
      </c>
      <c r="C17" s="499">
        <v>1341188950.2300029</v>
      </c>
      <c r="D17" s="436">
        <v>1219700942.3600056</v>
      </c>
      <c r="E17" s="436">
        <v>1219700942.3600056</v>
      </c>
      <c r="F17" s="436">
        <v>0</v>
      </c>
      <c r="G17" s="436">
        <v>0</v>
      </c>
      <c r="H17" s="436">
        <v>67419262.719999999</v>
      </c>
      <c r="I17" s="436">
        <v>55869218.579999983</v>
      </c>
      <c r="J17" s="436">
        <v>11550044.140000001</v>
      </c>
      <c r="K17" s="436">
        <v>0</v>
      </c>
      <c r="L17" s="436">
        <v>54068745.149999954</v>
      </c>
      <c r="M17" s="436">
        <v>16753219.630000001</v>
      </c>
      <c r="N17" s="436">
        <v>8108399.6799999988</v>
      </c>
      <c r="O17" s="436">
        <v>7229239.3299999991</v>
      </c>
      <c r="P17" s="436">
        <v>12038598.920000004</v>
      </c>
      <c r="Q17" s="436">
        <v>8673595.4100000001</v>
      </c>
      <c r="R17" s="436">
        <v>1265692.18</v>
      </c>
      <c r="S17" s="436">
        <v>0</v>
      </c>
      <c r="T17" s="479"/>
      <c r="U17" s="436"/>
      <c r="V17" s="436"/>
      <c r="W17" s="436"/>
      <c r="X17" s="436"/>
      <c r="Y17" s="436"/>
      <c r="Z17" s="436"/>
      <c r="AA17" s="478"/>
    </row>
    <row r="18" spans="1:27">
      <c r="A18" s="482" t="s">
        <v>495</v>
      </c>
      <c r="B18" s="483" t="s">
        <v>496</v>
      </c>
      <c r="C18" s="499">
        <v>1093663005.6499984</v>
      </c>
      <c r="D18" s="436">
        <v>991790476.27999759</v>
      </c>
      <c r="E18" s="436">
        <v>991790476.27999759</v>
      </c>
      <c r="F18" s="436">
        <v>0</v>
      </c>
      <c r="G18" s="436">
        <v>0</v>
      </c>
      <c r="H18" s="436">
        <v>59774481.700000003</v>
      </c>
      <c r="I18" s="436">
        <v>51668088.470000006</v>
      </c>
      <c r="J18" s="436">
        <v>8106393.2300000004</v>
      </c>
      <c r="K18" s="436">
        <v>0</v>
      </c>
      <c r="L18" s="436">
        <v>42098047.669999987</v>
      </c>
      <c r="M18" s="436">
        <v>14091948.920000006</v>
      </c>
      <c r="N18" s="436">
        <v>6286121.8700000001</v>
      </c>
      <c r="O18" s="436">
        <v>5819328.540000001</v>
      </c>
      <c r="P18" s="436">
        <v>7853448.6600000001</v>
      </c>
      <c r="Q18" s="436">
        <v>6805372.0600000005</v>
      </c>
      <c r="R18" s="436">
        <v>1241827.6199999999</v>
      </c>
      <c r="S18" s="436">
        <v>0</v>
      </c>
      <c r="T18" s="479"/>
      <c r="U18" s="436"/>
      <c r="V18" s="436"/>
      <c r="W18" s="436"/>
      <c r="X18" s="436"/>
      <c r="Y18" s="436"/>
      <c r="Z18" s="436"/>
      <c r="AA18" s="478"/>
    </row>
    <row r="19" spans="1:27">
      <c r="A19" s="484" t="s">
        <v>497</v>
      </c>
      <c r="B19" s="485" t="s">
        <v>498</v>
      </c>
      <c r="C19" s="499">
        <v>1531972208.2489524</v>
      </c>
      <c r="D19" s="436">
        <v>1361035876.595104</v>
      </c>
      <c r="E19" s="436">
        <v>1361035876.595104</v>
      </c>
      <c r="F19" s="436">
        <v>0</v>
      </c>
      <c r="G19" s="436">
        <v>0</v>
      </c>
      <c r="H19" s="436">
        <v>81031514.134130761</v>
      </c>
      <c r="I19" s="436">
        <v>67574957.435646027</v>
      </c>
      <c r="J19" s="436">
        <v>13456556.698484801</v>
      </c>
      <c r="K19" s="436">
        <v>0</v>
      </c>
      <c r="L19" s="436">
        <v>89904817.519710734</v>
      </c>
      <c r="M19" s="436">
        <v>35370312.215710558</v>
      </c>
      <c r="N19" s="436">
        <v>8455922.5756999999</v>
      </c>
      <c r="O19" s="436">
        <v>6495480.3910999997</v>
      </c>
      <c r="P19" s="436">
        <v>30992108.785399985</v>
      </c>
      <c r="Q19" s="436">
        <v>4347674.9044999965</v>
      </c>
      <c r="R19" s="436">
        <v>4243318.6473000003</v>
      </c>
      <c r="S19" s="436">
        <v>0</v>
      </c>
      <c r="T19" s="479"/>
      <c r="U19" s="436"/>
      <c r="V19" s="436"/>
      <c r="W19" s="436"/>
      <c r="X19" s="436"/>
      <c r="Y19" s="436"/>
      <c r="Z19" s="436"/>
      <c r="AA19" s="478"/>
    </row>
    <row r="20" spans="1:27">
      <c r="A20" s="482" t="s">
        <v>499</v>
      </c>
      <c r="B20" s="483" t="s">
        <v>496</v>
      </c>
      <c r="C20" s="499">
        <v>1202399065.9432964</v>
      </c>
      <c r="D20" s="436">
        <v>1054692871.2707975</v>
      </c>
      <c r="E20" s="436">
        <v>1054692871.2707975</v>
      </c>
      <c r="F20" s="436">
        <v>0</v>
      </c>
      <c r="G20" s="436">
        <v>0</v>
      </c>
      <c r="H20" s="436">
        <v>68331398.152799994</v>
      </c>
      <c r="I20" s="436">
        <v>58491126.803299986</v>
      </c>
      <c r="J20" s="436">
        <v>9840271.3495000005</v>
      </c>
      <c r="K20" s="436">
        <v>0</v>
      </c>
      <c r="L20" s="436">
        <v>79374796.519700065</v>
      </c>
      <c r="M20" s="436">
        <v>31595856.486000001</v>
      </c>
      <c r="N20" s="436">
        <v>6078725.2399000013</v>
      </c>
      <c r="O20" s="436">
        <v>5500036.9785000002</v>
      </c>
      <c r="P20" s="436">
        <v>28446913.0295</v>
      </c>
      <c r="Q20" s="436">
        <v>3532493.016499999</v>
      </c>
      <c r="R20" s="436">
        <v>4220771.7692999998</v>
      </c>
      <c r="S20" s="436">
        <v>0</v>
      </c>
      <c r="T20" s="479"/>
      <c r="U20" s="436"/>
      <c r="V20" s="436"/>
      <c r="W20" s="436"/>
      <c r="X20" s="436"/>
      <c r="Y20" s="436"/>
      <c r="Z20" s="436"/>
      <c r="AA20" s="478"/>
    </row>
    <row r="21" spans="1:27">
      <c r="A21" s="481">
        <v>1.4</v>
      </c>
      <c r="B21" s="480" t="s">
        <v>500</v>
      </c>
      <c r="C21" s="499">
        <v>85629021.419999942</v>
      </c>
      <c r="D21" s="436">
        <v>79843776.49999997</v>
      </c>
      <c r="E21" s="436">
        <v>79843776.49999997</v>
      </c>
      <c r="F21" s="436">
        <v>0</v>
      </c>
      <c r="G21" s="436">
        <v>0</v>
      </c>
      <c r="H21" s="436">
        <v>1782864.3800000001</v>
      </c>
      <c r="I21" s="436">
        <v>1113394.68</v>
      </c>
      <c r="J21" s="436">
        <v>669469.70000000007</v>
      </c>
      <c r="K21" s="436">
        <v>0</v>
      </c>
      <c r="L21" s="436">
        <v>4002380.5399999996</v>
      </c>
      <c r="M21" s="436">
        <v>447612.24</v>
      </c>
      <c r="N21" s="436">
        <v>678314.55</v>
      </c>
      <c r="O21" s="436">
        <v>472612.2</v>
      </c>
      <c r="P21" s="436">
        <v>2178149</v>
      </c>
      <c r="Q21" s="436">
        <v>225692.55</v>
      </c>
      <c r="R21" s="436">
        <v>0</v>
      </c>
      <c r="S21" s="436">
        <v>0</v>
      </c>
      <c r="T21" s="479"/>
      <c r="U21" s="436"/>
      <c r="V21" s="436"/>
      <c r="W21" s="436"/>
      <c r="X21" s="436"/>
      <c r="Y21" s="436"/>
      <c r="Z21" s="436"/>
      <c r="AA21" s="478"/>
    </row>
    <row r="22" spans="1:27" ht="12.6" thickBot="1">
      <c r="A22" s="477">
        <v>1.5</v>
      </c>
      <c r="B22" s="476" t="s">
        <v>501</v>
      </c>
      <c r="C22" s="534">
        <v>0</v>
      </c>
      <c r="D22" s="535">
        <v>0</v>
      </c>
      <c r="E22" s="535">
        <v>0</v>
      </c>
      <c r="F22" s="535">
        <v>0</v>
      </c>
      <c r="G22" s="535">
        <v>0</v>
      </c>
      <c r="H22" s="535">
        <v>0</v>
      </c>
      <c r="I22" s="535">
        <v>0</v>
      </c>
      <c r="J22" s="535">
        <v>0</v>
      </c>
      <c r="K22" s="535">
        <v>0</v>
      </c>
      <c r="L22" s="535">
        <v>0</v>
      </c>
      <c r="M22" s="535">
        <v>0</v>
      </c>
      <c r="N22" s="535">
        <v>0</v>
      </c>
      <c r="O22" s="535">
        <v>0</v>
      </c>
      <c r="P22" s="535">
        <v>0</v>
      </c>
      <c r="Q22" s="535">
        <v>0</v>
      </c>
      <c r="R22" s="535">
        <v>0</v>
      </c>
      <c r="S22" s="535">
        <v>0</v>
      </c>
      <c r="T22" s="475"/>
      <c r="U22" s="474"/>
      <c r="V22" s="474"/>
      <c r="W22" s="474"/>
      <c r="X22" s="474"/>
      <c r="Y22" s="474"/>
      <c r="Z22" s="474"/>
      <c r="AA22" s="473"/>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447" bestFit="1" customWidth="1"/>
    <col min="2" max="2" width="93.44140625" style="447" customWidth="1"/>
    <col min="3" max="3" width="14.5546875" style="447" customWidth="1"/>
    <col min="4" max="5" width="16.109375" style="447" customWidth="1"/>
    <col min="6" max="6" width="16.109375" style="466" customWidth="1"/>
    <col min="7" max="7" width="25.33203125" style="466" customWidth="1"/>
    <col min="8" max="8" width="16.109375" style="447" customWidth="1"/>
    <col min="9" max="11" width="16.109375" style="466" customWidth="1"/>
    <col min="12" max="12" width="26.33203125" style="466" customWidth="1"/>
    <col min="13" max="16384" width="9.109375" style="447"/>
  </cols>
  <sheetData>
    <row r="1" spans="1:12" ht="13.8">
      <c r="A1" s="348" t="s">
        <v>30</v>
      </c>
      <c r="B1" s="433" t="str">
        <f>Info!C2</f>
        <v>Terabank</v>
      </c>
      <c r="F1" s="447"/>
      <c r="G1" s="447"/>
      <c r="I1" s="447"/>
      <c r="J1" s="447"/>
      <c r="K1" s="447"/>
      <c r="L1" s="447"/>
    </row>
    <row r="2" spans="1:12">
      <c r="A2" s="348" t="s">
        <v>31</v>
      </c>
      <c r="B2" s="432">
        <f>'1. key ratios'!B2</f>
        <v>45657</v>
      </c>
      <c r="F2" s="447"/>
      <c r="G2" s="447"/>
      <c r="I2" s="447"/>
      <c r="J2" s="447"/>
      <c r="K2" s="447"/>
      <c r="L2" s="447"/>
    </row>
    <row r="3" spans="1:12">
      <c r="A3" s="349" t="s">
        <v>502</v>
      </c>
      <c r="F3" s="447"/>
      <c r="G3" s="447"/>
      <c r="I3" s="447"/>
      <c r="J3" s="447"/>
      <c r="K3" s="447"/>
      <c r="L3" s="447"/>
    </row>
    <row r="4" spans="1:12">
      <c r="F4" s="447"/>
      <c r="G4" s="447"/>
      <c r="I4" s="447"/>
      <c r="J4" s="447"/>
      <c r="K4" s="447"/>
      <c r="L4" s="447"/>
    </row>
    <row r="5" spans="1:12" ht="37.5" customHeight="1">
      <c r="A5" s="650" t="s">
        <v>519</v>
      </c>
      <c r="B5" s="651"/>
      <c r="C5" s="696" t="s">
        <v>503</v>
      </c>
      <c r="D5" s="697"/>
      <c r="E5" s="697"/>
      <c r="F5" s="697"/>
      <c r="G5" s="697"/>
      <c r="H5" s="696" t="s">
        <v>663</v>
      </c>
      <c r="I5" s="698"/>
      <c r="J5" s="698"/>
      <c r="K5" s="698"/>
      <c r="L5" s="699"/>
    </row>
    <row r="6" spans="1:12" ht="39.6" customHeight="1">
      <c r="A6" s="654"/>
      <c r="B6" s="655"/>
      <c r="C6" s="351"/>
      <c r="D6" s="445" t="s">
        <v>684</v>
      </c>
      <c r="E6" s="445" t="s">
        <v>683</v>
      </c>
      <c r="F6" s="445" t="s">
        <v>682</v>
      </c>
      <c r="G6" s="445" t="s">
        <v>681</v>
      </c>
      <c r="H6" s="467"/>
      <c r="I6" s="445" t="s">
        <v>684</v>
      </c>
      <c r="J6" s="445" t="s">
        <v>683</v>
      </c>
      <c r="K6" s="445" t="s">
        <v>682</v>
      </c>
      <c r="L6" s="445" t="s">
        <v>681</v>
      </c>
    </row>
    <row r="7" spans="1:12">
      <c r="A7" s="436">
        <v>1</v>
      </c>
      <c r="B7" s="451" t="s">
        <v>522</v>
      </c>
      <c r="C7" s="451">
        <v>70399395.089500159</v>
      </c>
      <c r="D7" s="451">
        <v>68827607.880300164</v>
      </c>
      <c r="E7" s="451">
        <v>800391.54749999975</v>
      </c>
      <c r="F7" s="451">
        <v>771395.66170000006</v>
      </c>
      <c r="G7" s="451">
        <v>0</v>
      </c>
      <c r="H7" s="451">
        <v>887808.72219999903</v>
      </c>
      <c r="I7" s="451">
        <v>334870.93179999903</v>
      </c>
      <c r="J7" s="451">
        <v>115289.15280000001</v>
      </c>
      <c r="K7" s="451">
        <v>437648.63760000002</v>
      </c>
      <c r="L7" s="451">
        <v>0</v>
      </c>
    </row>
    <row r="8" spans="1:12">
      <c r="A8" s="436">
        <v>2</v>
      </c>
      <c r="B8" s="451" t="s">
        <v>435</v>
      </c>
      <c r="C8" s="451">
        <v>19407343.993599992</v>
      </c>
      <c r="D8" s="451">
        <v>18146709.319499992</v>
      </c>
      <c r="E8" s="451">
        <v>263743.13410000002</v>
      </c>
      <c r="F8" s="451">
        <v>996891.54</v>
      </c>
      <c r="G8" s="451">
        <v>0</v>
      </c>
      <c r="H8" s="451">
        <v>468831.65759999992</v>
      </c>
      <c r="I8" s="451">
        <v>96226.365499999956</v>
      </c>
      <c r="J8" s="451">
        <v>46249.119100000004</v>
      </c>
      <c r="K8" s="451">
        <v>326356.17299999995</v>
      </c>
      <c r="L8" s="451">
        <v>0</v>
      </c>
    </row>
    <row r="9" spans="1:12">
      <c r="A9" s="436">
        <v>3</v>
      </c>
      <c r="B9" s="451" t="s">
        <v>436</v>
      </c>
      <c r="C9" s="451">
        <v>32707851.0634</v>
      </c>
      <c r="D9" s="451">
        <v>32707851.0634</v>
      </c>
      <c r="E9" s="451">
        <v>0</v>
      </c>
      <c r="F9" s="451">
        <v>0</v>
      </c>
      <c r="G9" s="451">
        <v>0</v>
      </c>
      <c r="H9" s="451">
        <v>179.8963</v>
      </c>
      <c r="I9" s="451">
        <v>179.8963</v>
      </c>
      <c r="J9" s="451">
        <v>0</v>
      </c>
      <c r="K9" s="451">
        <v>0</v>
      </c>
      <c r="L9" s="451">
        <v>0</v>
      </c>
    </row>
    <row r="10" spans="1:12">
      <c r="A10" s="436">
        <v>4</v>
      </c>
      <c r="B10" s="451" t="s">
        <v>523</v>
      </c>
      <c r="C10" s="451">
        <v>142948014.38352606</v>
      </c>
      <c r="D10" s="451">
        <v>132371178.77953008</v>
      </c>
      <c r="E10" s="451">
        <v>3487924.4894960001</v>
      </c>
      <c r="F10" s="451">
        <v>7088911.1145000001</v>
      </c>
      <c r="G10" s="451">
        <v>0</v>
      </c>
      <c r="H10" s="451">
        <v>1994983.0202936549</v>
      </c>
      <c r="I10" s="451">
        <v>486716.95349705406</v>
      </c>
      <c r="J10" s="451">
        <v>350215.40819660097</v>
      </c>
      <c r="K10" s="451">
        <v>1158050.6586</v>
      </c>
      <c r="L10" s="451">
        <v>0</v>
      </c>
    </row>
    <row r="11" spans="1:12">
      <c r="A11" s="436">
        <v>5</v>
      </c>
      <c r="B11" s="451" t="s">
        <v>437</v>
      </c>
      <c r="C11" s="451">
        <v>79409649.367499992</v>
      </c>
      <c r="D11" s="451">
        <v>73003266.1153</v>
      </c>
      <c r="E11" s="451">
        <v>2967116.6290000002</v>
      </c>
      <c r="F11" s="451">
        <v>3439266.6232000003</v>
      </c>
      <c r="G11" s="451">
        <v>0</v>
      </c>
      <c r="H11" s="451">
        <v>1749186.6834</v>
      </c>
      <c r="I11" s="451">
        <v>298697.84960000002</v>
      </c>
      <c r="J11" s="451">
        <v>474791.39669999992</v>
      </c>
      <c r="K11" s="451">
        <v>975697.43709999998</v>
      </c>
      <c r="L11" s="451">
        <v>0</v>
      </c>
    </row>
    <row r="12" spans="1:12">
      <c r="A12" s="436">
        <v>6</v>
      </c>
      <c r="B12" s="451" t="s">
        <v>438</v>
      </c>
      <c r="C12" s="451">
        <v>47274336.003022417</v>
      </c>
      <c r="D12" s="451">
        <v>35451895.773658417</v>
      </c>
      <c r="E12" s="451">
        <v>8197586.8994640019</v>
      </c>
      <c r="F12" s="451">
        <v>3624853.3299000002</v>
      </c>
      <c r="G12" s="451">
        <v>0</v>
      </c>
      <c r="H12" s="451">
        <v>1317408.4234918368</v>
      </c>
      <c r="I12" s="451">
        <v>118440.45765889664</v>
      </c>
      <c r="J12" s="451">
        <v>504758.992973477</v>
      </c>
      <c r="K12" s="451">
        <v>694208.97285946307</v>
      </c>
      <c r="L12" s="451">
        <v>0</v>
      </c>
    </row>
    <row r="13" spans="1:12">
      <c r="A13" s="436">
        <v>7</v>
      </c>
      <c r="B13" s="451" t="s">
        <v>439</v>
      </c>
      <c r="C13" s="451">
        <v>100230675.49093199</v>
      </c>
      <c r="D13" s="451">
        <v>90418061.98343198</v>
      </c>
      <c r="E13" s="451">
        <v>8765880.2561999988</v>
      </c>
      <c r="F13" s="451">
        <v>1046733.2513000001</v>
      </c>
      <c r="G13" s="451">
        <v>0</v>
      </c>
      <c r="H13" s="451">
        <v>1073704.5217329932</v>
      </c>
      <c r="I13" s="451">
        <v>277263.90627846913</v>
      </c>
      <c r="J13" s="451">
        <v>692743.23115452414</v>
      </c>
      <c r="K13" s="451">
        <v>103697.38429999999</v>
      </c>
      <c r="L13" s="451">
        <v>0</v>
      </c>
    </row>
    <row r="14" spans="1:12">
      <c r="A14" s="436">
        <v>8</v>
      </c>
      <c r="B14" s="451" t="s">
        <v>440</v>
      </c>
      <c r="C14" s="451">
        <v>52906411.569000036</v>
      </c>
      <c r="D14" s="451">
        <v>51198506.029800035</v>
      </c>
      <c r="E14" s="451">
        <v>413360.8492</v>
      </c>
      <c r="F14" s="451">
        <v>1294544.6900000006</v>
      </c>
      <c r="G14" s="451">
        <v>0</v>
      </c>
      <c r="H14" s="451">
        <v>938681.48080000002</v>
      </c>
      <c r="I14" s="451">
        <v>351559.35540000006</v>
      </c>
      <c r="J14" s="451">
        <v>33686.641100000001</v>
      </c>
      <c r="K14" s="451">
        <v>553435.48430000001</v>
      </c>
      <c r="L14" s="451">
        <v>0</v>
      </c>
    </row>
    <row r="15" spans="1:12">
      <c r="A15" s="436">
        <v>9</v>
      </c>
      <c r="B15" s="451" t="s">
        <v>441</v>
      </c>
      <c r="C15" s="451">
        <v>37536341.0207</v>
      </c>
      <c r="D15" s="451">
        <v>35596486.060699999</v>
      </c>
      <c r="E15" s="451">
        <v>1622001.4899999998</v>
      </c>
      <c r="F15" s="451">
        <v>317853.46999999997</v>
      </c>
      <c r="G15" s="451">
        <v>0</v>
      </c>
      <c r="H15" s="451">
        <v>321296.69550000003</v>
      </c>
      <c r="I15" s="451">
        <v>138598.44030000005</v>
      </c>
      <c r="J15" s="451">
        <v>147958.39670000001</v>
      </c>
      <c r="K15" s="451">
        <v>34739.858500000002</v>
      </c>
      <c r="L15" s="451">
        <v>0</v>
      </c>
    </row>
    <row r="16" spans="1:12">
      <c r="A16" s="436">
        <v>10</v>
      </c>
      <c r="B16" s="451" t="s">
        <v>442</v>
      </c>
      <c r="C16" s="451">
        <v>20491744.086999994</v>
      </c>
      <c r="D16" s="451">
        <v>19435752.846899994</v>
      </c>
      <c r="E16" s="451">
        <v>0</v>
      </c>
      <c r="F16" s="451">
        <v>1055991.2401000001</v>
      </c>
      <c r="G16" s="451">
        <v>0</v>
      </c>
      <c r="H16" s="451">
        <v>616688.71510000003</v>
      </c>
      <c r="I16" s="451">
        <v>78033.638499999986</v>
      </c>
      <c r="J16" s="451">
        <v>0</v>
      </c>
      <c r="K16" s="451">
        <v>538655.07660000003</v>
      </c>
      <c r="L16" s="451">
        <v>0</v>
      </c>
    </row>
    <row r="17" spans="1:12">
      <c r="A17" s="436">
        <v>11</v>
      </c>
      <c r="B17" s="451" t="s">
        <v>443</v>
      </c>
      <c r="C17" s="451">
        <v>10596868.160599997</v>
      </c>
      <c r="D17" s="451">
        <v>9383160.7652999982</v>
      </c>
      <c r="E17" s="451">
        <v>89515.27</v>
      </c>
      <c r="F17" s="451">
        <v>1124192.1253000002</v>
      </c>
      <c r="G17" s="451">
        <v>0</v>
      </c>
      <c r="H17" s="451">
        <v>556063.57339999999</v>
      </c>
      <c r="I17" s="451">
        <v>39094.029900000001</v>
      </c>
      <c r="J17" s="451">
        <v>7380.0516000000007</v>
      </c>
      <c r="K17" s="451">
        <v>509589.49189999996</v>
      </c>
      <c r="L17" s="451">
        <v>0</v>
      </c>
    </row>
    <row r="18" spans="1:12">
      <c r="A18" s="436">
        <v>12</v>
      </c>
      <c r="B18" s="451" t="s">
        <v>444</v>
      </c>
      <c r="C18" s="451">
        <v>95810350.376300007</v>
      </c>
      <c r="D18" s="451">
        <v>88929425.781600013</v>
      </c>
      <c r="E18" s="451">
        <v>1729246.5684000007</v>
      </c>
      <c r="F18" s="451">
        <v>5151678.0262999991</v>
      </c>
      <c r="G18" s="451">
        <v>0</v>
      </c>
      <c r="H18" s="451">
        <v>2979143.0165103166</v>
      </c>
      <c r="I18" s="451">
        <v>462517.27261031693</v>
      </c>
      <c r="J18" s="451">
        <v>250766.1807</v>
      </c>
      <c r="K18" s="451">
        <v>2265859.5631999997</v>
      </c>
      <c r="L18" s="451">
        <v>0</v>
      </c>
    </row>
    <row r="19" spans="1:12">
      <c r="A19" s="436">
        <v>13</v>
      </c>
      <c r="B19" s="451" t="s">
        <v>445</v>
      </c>
      <c r="C19" s="451">
        <v>27968281.798500016</v>
      </c>
      <c r="D19" s="451">
        <v>25726870.283000015</v>
      </c>
      <c r="E19" s="451">
        <v>702082.94849999994</v>
      </c>
      <c r="F19" s="451">
        <v>1539328.5669999998</v>
      </c>
      <c r="G19" s="451">
        <v>0</v>
      </c>
      <c r="H19" s="451">
        <v>609165.04353852291</v>
      </c>
      <c r="I19" s="451">
        <v>136846.06450000004</v>
      </c>
      <c r="J19" s="451">
        <v>67365.458038522876</v>
      </c>
      <c r="K19" s="451">
        <v>404953.52100000007</v>
      </c>
      <c r="L19" s="451">
        <v>0</v>
      </c>
    </row>
    <row r="20" spans="1:12">
      <c r="A20" s="436">
        <v>14</v>
      </c>
      <c r="B20" s="451" t="s">
        <v>446</v>
      </c>
      <c r="C20" s="451">
        <v>134480398.61730006</v>
      </c>
      <c r="D20" s="451">
        <v>109577665.54120006</v>
      </c>
      <c r="E20" s="451">
        <v>19700755.680399992</v>
      </c>
      <c r="F20" s="451">
        <v>5201977.3956999993</v>
      </c>
      <c r="G20" s="451">
        <v>0</v>
      </c>
      <c r="H20" s="451">
        <v>3004899.4318999997</v>
      </c>
      <c r="I20" s="451">
        <v>408835.20789999992</v>
      </c>
      <c r="J20" s="451">
        <v>850686.5582999998</v>
      </c>
      <c r="K20" s="451">
        <v>1745377.6657</v>
      </c>
      <c r="L20" s="451">
        <v>0</v>
      </c>
    </row>
    <row r="21" spans="1:12">
      <c r="A21" s="436">
        <v>15</v>
      </c>
      <c r="B21" s="451" t="s">
        <v>447</v>
      </c>
      <c r="C21" s="451">
        <v>41137346.126500025</v>
      </c>
      <c r="D21" s="451">
        <v>40438224.696500026</v>
      </c>
      <c r="E21" s="451">
        <v>548642.19999999995</v>
      </c>
      <c r="F21" s="451">
        <v>150479.23000000001</v>
      </c>
      <c r="G21" s="451">
        <v>0</v>
      </c>
      <c r="H21" s="451">
        <v>255195.44370000003</v>
      </c>
      <c r="I21" s="451">
        <v>151557.68360000005</v>
      </c>
      <c r="J21" s="451">
        <v>38581.913500000002</v>
      </c>
      <c r="K21" s="451">
        <v>65055.846599999997</v>
      </c>
      <c r="L21" s="451">
        <v>0</v>
      </c>
    </row>
    <row r="22" spans="1:12">
      <c r="A22" s="436">
        <v>16</v>
      </c>
      <c r="B22" s="451" t="s">
        <v>448</v>
      </c>
      <c r="C22" s="451">
        <v>690337.63168400002</v>
      </c>
      <c r="D22" s="451">
        <v>690337.63168400002</v>
      </c>
      <c r="E22" s="451">
        <v>0</v>
      </c>
      <c r="F22" s="451">
        <v>0</v>
      </c>
      <c r="G22" s="451">
        <v>0</v>
      </c>
      <c r="H22" s="451">
        <v>731.16060000000004</v>
      </c>
      <c r="I22" s="451">
        <v>731.16060000000004</v>
      </c>
      <c r="J22" s="451">
        <v>0</v>
      </c>
      <c r="K22" s="451">
        <v>0</v>
      </c>
      <c r="L22" s="451">
        <v>0</v>
      </c>
    </row>
    <row r="23" spans="1:12">
      <c r="A23" s="436">
        <v>17</v>
      </c>
      <c r="B23" s="451" t="s">
        <v>526</v>
      </c>
      <c r="C23" s="451">
        <v>2788280.5440999996</v>
      </c>
      <c r="D23" s="451">
        <v>2076499.0179999997</v>
      </c>
      <c r="E23" s="451">
        <v>700678.01610000001</v>
      </c>
      <c r="F23" s="451">
        <v>11103.51</v>
      </c>
      <c r="G23" s="451">
        <v>0</v>
      </c>
      <c r="H23" s="451">
        <v>20414.080099999999</v>
      </c>
      <c r="I23" s="451">
        <v>9310.5701000000008</v>
      </c>
      <c r="J23" s="451">
        <v>0</v>
      </c>
      <c r="K23" s="451">
        <v>11103.51</v>
      </c>
      <c r="L23" s="451">
        <v>0</v>
      </c>
    </row>
    <row r="24" spans="1:12">
      <c r="A24" s="436">
        <v>18</v>
      </c>
      <c r="B24" s="451" t="s">
        <v>449</v>
      </c>
      <c r="C24" s="451">
        <v>3827075.4719000002</v>
      </c>
      <c r="D24" s="451">
        <v>3827075.4719000002</v>
      </c>
      <c r="E24" s="451">
        <v>0</v>
      </c>
      <c r="F24" s="451">
        <v>0</v>
      </c>
      <c r="G24" s="451">
        <v>0</v>
      </c>
      <c r="H24" s="451">
        <v>25009.652000000002</v>
      </c>
      <c r="I24" s="451">
        <v>25009.652000000002</v>
      </c>
      <c r="J24" s="451">
        <v>0</v>
      </c>
      <c r="K24" s="451">
        <v>0</v>
      </c>
      <c r="L24" s="451">
        <v>0</v>
      </c>
    </row>
    <row r="25" spans="1:12">
      <c r="A25" s="436">
        <v>19</v>
      </c>
      <c r="B25" s="451" t="s">
        <v>450</v>
      </c>
      <c r="C25" s="451">
        <v>2576966.3791000005</v>
      </c>
      <c r="D25" s="451">
        <v>2530163.3291000002</v>
      </c>
      <c r="E25" s="451">
        <v>2246.35</v>
      </c>
      <c r="F25" s="451">
        <v>44556.7</v>
      </c>
      <c r="G25" s="451">
        <v>0</v>
      </c>
      <c r="H25" s="451">
        <v>50752.695499999994</v>
      </c>
      <c r="I25" s="451">
        <v>10571.434399999996</v>
      </c>
      <c r="J25" s="451">
        <v>210.61099999999999</v>
      </c>
      <c r="K25" s="451">
        <v>39970.650099999999</v>
      </c>
      <c r="L25" s="451">
        <v>0</v>
      </c>
    </row>
    <row r="26" spans="1:12">
      <c r="A26" s="436">
        <v>20</v>
      </c>
      <c r="B26" s="451" t="s">
        <v>525</v>
      </c>
      <c r="C26" s="451">
        <v>37307280.539899968</v>
      </c>
      <c r="D26" s="451">
        <v>33044264.983199969</v>
      </c>
      <c r="E26" s="451">
        <v>2625619.1442</v>
      </c>
      <c r="F26" s="451">
        <v>1637396.4124999999</v>
      </c>
      <c r="G26" s="451">
        <v>0</v>
      </c>
      <c r="H26" s="451">
        <v>939571.65697030863</v>
      </c>
      <c r="I26" s="451">
        <v>140129.32977030866</v>
      </c>
      <c r="J26" s="451">
        <v>407950.28830000001</v>
      </c>
      <c r="K26" s="451">
        <v>391492.03889999999</v>
      </c>
      <c r="L26" s="451">
        <v>0</v>
      </c>
    </row>
    <row r="27" spans="1:12">
      <c r="A27" s="436">
        <v>21</v>
      </c>
      <c r="B27" s="451" t="s">
        <v>451</v>
      </c>
      <c r="C27" s="451">
        <v>2860677.4208999993</v>
      </c>
      <c r="D27" s="451">
        <v>2082600.4598999994</v>
      </c>
      <c r="E27" s="451">
        <v>777663.951</v>
      </c>
      <c r="F27" s="451">
        <v>413.01</v>
      </c>
      <c r="G27" s="451">
        <v>0</v>
      </c>
      <c r="H27" s="451">
        <v>26324.7683</v>
      </c>
      <c r="I27" s="451">
        <v>9402.6683000000012</v>
      </c>
      <c r="J27" s="451">
        <v>16602.745799999997</v>
      </c>
      <c r="K27" s="451">
        <v>319.35419999999999</v>
      </c>
      <c r="L27" s="451">
        <v>0</v>
      </c>
    </row>
    <row r="28" spans="1:12">
      <c r="A28" s="436">
        <v>22</v>
      </c>
      <c r="B28" s="451" t="s">
        <v>452</v>
      </c>
      <c r="C28" s="451">
        <v>2076078.4777000002</v>
      </c>
      <c r="D28" s="451">
        <v>1487151.7038</v>
      </c>
      <c r="E28" s="451">
        <v>0</v>
      </c>
      <c r="F28" s="451">
        <v>588926.77390000003</v>
      </c>
      <c r="G28" s="451">
        <v>0</v>
      </c>
      <c r="H28" s="451">
        <v>70139.6489</v>
      </c>
      <c r="I28" s="451">
        <v>5192.9583000000011</v>
      </c>
      <c r="J28" s="451">
        <v>97.323400000000007</v>
      </c>
      <c r="K28" s="451">
        <v>64849.367200000001</v>
      </c>
      <c r="L28" s="451">
        <v>0</v>
      </c>
    </row>
    <row r="29" spans="1:12">
      <c r="A29" s="436">
        <v>23</v>
      </c>
      <c r="B29" s="451" t="s">
        <v>453</v>
      </c>
      <c r="C29" s="451">
        <v>190817340.52776569</v>
      </c>
      <c r="D29" s="451">
        <v>178147091.89817768</v>
      </c>
      <c r="E29" s="451">
        <v>5127333.9568999996</v>
      </c>
      <c r="F29" s="451">
        <v>7542914.6726880046</v>
      </c>
      <c r="G29" s="451">
        <v>0</v>
      </c>
      <c r="H29" s="451">
        <v>4058976.2204507911</v>
      </c>
      <c r="I29" s="451">
        <v>757591.74730529555</v>
      </c>
      <c r="J29" s="451">
        <v>581344.90590000001</v>
      </c>
      <c r="K29" s="451">
        <v>2720039.5672454955</v>
      </c>
      <c r="L29" s="451">
        <v>0</v>
      </c>
    </row>
    <row r="30" spans="1:12">
      <c r="A30" s="436">
        <v>24</v>
      </c>
      <c r="B30" s="451" t="s">
        <v>524</v>
      </c>
      <c r="C30" s="451">
        <v>169310710.2319001</v>
      </c>
      <c r="D30" s="451">
        <v>154423459.8607001</v>
      </c>
      <c r="E30" s="451">
        <v>7190516.6997999968</v>
      </c>
      <c r="F30" s="451">
        <v>7696733.6713999985</v>
      </c>
      <c r="G30" s="451">
        <v>0</v>
      </c>
      <c r="H30" s="451">
        <v>5451974.0774659291</v>
      </c>
      <c r="I30" s="451">
        <v>1088539.31036593</v>
      </c>
      <c r="J30" s="451">
        <v>1073228.3121999998</v>
      </c>
      <c r="K30" s="451">
        <v>3290206.4548999998</v>
      </c>
      <c r="L30" s="451">
        <v>0</v>
      </c>
    </row>
    <row r="31" spans="1:12">
      <c r="A31" s="436">
        <v>25</v>
      </c>
      <c r="B31" s="451" t="s">
        <v>454</v>
      </c>
      <c r="C31" s="451">
        <v>62378421.471499912</v>
      </c>
      <c r="D31" s="451">
        <v>58376870.251499914</v>
      </c>
      <c r="E31" s="451">
        <v>1448571.3537000001</v>
      </c>
      <c r="F31" s="451">
        <v>2552979.8662999999</v>
      </c>
      <c r="G31" s="451">
        <v>0</v>
      </c>
      <c r="H31" s="451">
        <v>1839805.3018000005</v>
      </c>
      <c r="I31" s="451">
        <v>243285.87310000003</v>
      </c>
      <c r="J31" s="451">
        <v>329535.75999999995</v>
      </c>
      <c r="K31" s="451">
        <v>1266983.6687000005</v>
      </c>
      <c r="L31" s="451">
        <v>0</v>
      </c>
    </row>
    <row r="32" spans="1:12">
      <c r="A32" s="436">
        <v>26</v>
      </c>
      <c r="B32" s="451" t="s">
        <v>521</v>
      </c>
      <c r="C32" s="451">
        <v>50808233.707999989</v>
      </c>
      <c r="D32" s="451">
        <v>44643852.717699982</v>
      </c>
      <c r="E32" s="451">
        <v>2038450.6299999992</v>
      </c>
      <c r="F32" s="451">
        <v>4125930.3603000008</v>
      </c>
      <c r="G32" s="451">
        <v>0</v>
      </c>
      <c r="H32" s="451">
        <v>3027445.2417999995</v>
      </c>
      <c r="I32" s="451">
        <v>267072.79450000043</v>
      </c>
      <c r="J32" s="451">
        <v>277380.21589999995</v>
      </c>
      <c r="K32" s="451">
        <v>2482992.231399999</v>
      </c>
      <c r="L32" s="451">
        <v>0</v>
      </c>
    </row>
    <row r="33" spans="1:12">
      <c r="A33" s="436">
        <v>27</v>
      </c>
      <c r="B33" s="505" t="s">
        <v>64</v>
      </c>
      <c r="C33" s="451">
        <v>1438746409.5518301</v>
      </c>
      <c r="D33" s="451">
        <v>1312542030.2457824</v>
      </c>
      <c r="E33" s="451">
        <v>69199328.063959986</v>
      </c>
      <c r="F33" s="451">
        <v>57005051.242088005</v>
      </c>
      <c r="G33" s="451">
        <v>0</v>
      </c>
      <c r="H33" s="451">
        <v>32284380.829354353</v>
      </c>
      <c r="I33" s="451">
        <v>5936275.5520862713</v>
      </c>
      <c r="J33" s="451">
        <v>6266822.6633631242</v>
      </c>
      <c r="K33" s="451">
        <v>20081282.613904957</v>
      </c>
      <c r="L33" s="451">
        <v>0</v>
      </c>
    </row>
    <row r="35" spans="1:12">
      <c r="B35" s="504"/>
      <c r="C35" s="504"/>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69"/>
  <sheetViews>
    <sheetView zoomScale="80" zoomScaleNormal="80" workbookViewId="0"/>
  </sheetViews>
  <sheetFormatPr defaultRowHeight="14.4"/>
  <cols>
    <col min="1" max="1" width="8.6640625" style="385"/>
    <col min="2" max="2" width="69.33203125" style="386" customWidth="1"/>
    <col min="3" max="3" width="13.5546875" customWidth="1"/>
    <col min="4" max="4" width="14.44140625" customWidth="1"/>
    <col min="5" max="8" width="13.109375" customWidth="1"/>
  </cols>
  <sheetData>
    <row r="1" spans="1:8" s="5" customFormat="1" ht="13.8">
      <c r="A1" s="2" t="s">
        <v>30</v>
      </c>
      <c r="B1" s="3" t="str">
        <f>Info!C2</f>
        <v>Terabank</v>
      </c>
      <c r="C1" s="3"/>
      <c r="D1" s="4"/>
      <c r="E1" s="4"/>
      <c r="F1" s="4"/>
      <c r="G1" s="4"/>
    </row>
    <row r="2" spans="1:8" s="5" customFormat="1" ht="13.8">
      <c r="A2" s="2" t="s">
        <v>31</v>
      </c>
      <c r="B2" s="309">
        <f>'1. key ratios'!B2</f>
        <v>45657</v>
      </c>
      <c r="C2" s="3"/>
      <c r="D2" s="4"/>
      <c r="E2" s="4"/>
      <c r="F2" s="4"/>
      <c r="G2" s="4"/>
    </row>
    <row r="3" spans="1:8" s="5" customFormat="1" ht="13.8">
      <c r="A3" s="2"/>
      <c r="B3" s="3"/>
      <c r="C3" s="3"/>
      <c r="D3" s="4"/>
      <c r="E3" s="4"/>
      <c r="F3" s="4"/>
      <c r="G3" s="4"/>
    </row>
    <row r="4" spans="1:8" ht="21" customHeight="1">
      <c r="A4" s="593" t="s">
        <v>6</v>
      </c>
      <c r="B4" s="594" t="s">
        <v>557</v>
      </c>
      <c r="C4" s="596" t="s">
        <v>558</v>
      </c>
      <c r="D4" s="596"/>
      <c r="E4" s="596"/>
      <c r="F4" s="596" t="s">
        <v>559</v>
      </c>
      <c r="G4" s="596"/>
      <c r="H4" s="597"/>
    </row>
    <row r="5" spans="1:8" ht="21" customHeight="1">
      <c r="A5" s="593"/>
      <c r="B5" s="595"/>
      <c r="C5" s="355" t="s">
        <v>32</v>
      </c>
      <c r="D5" s="355" t="s">
        <v>33</v>
      </c>
      <c r="E5" s="355" t="s">
        <v>34</v>
      </c>
      <c r="F5" s="355" t="s">
        <v>32</v>
      </c>
      <c r="G5" s="355" t="s">
        <v>33</v>
      </c>
      <c r="H5" s="355" t="s">
        <v>34</v>
      </c>
    </row>
    <row r="6" spans="1:8" ht="26.4" customHeight="1">
      <c r="A6" s="593"/>
      <c r="B6" s="356" t="s">
        <v>560</v>
      </c>
      <c r="C6" s="598"/>
      <c r="D6" s="599"/>
      <c r="E6" s="599"/>
      <c r="F6" s="599"/>
      <c r="G6" s="599"/>
      <c r="H6" s="600"/>
    </row>
    <row r="7" spans="1:8" ht="23.1" customHeight="1">
      <c r="A7" s="357">
        <v>1</v>
      </c>
      <c r="B7" s="358" t="s">
        <v>561</v>
      </c>
      <c r="C7" s="354">
        <v>55846200.670000002</v>
      </c>
      <c r="D7" s="354">
        <v>206810510.17999998</v>
      </c>
      <c r="E7" s="354">
        <v>262656710.84999996</v>
      </c>
      <c r="F7" s="354">
        <v>36712624.93</v>
      </c>
      <c r="G7" s="354">
        <v>144017852.33999997</v>
      </c>
      <c r="H7" s="354">
        <v>180730477.26999998</v>
      </c>
    </row>
    <row r="8" spans="1:8">
      <c r="A8" s="357">
        <v>1.1000000000000001</v>
      </c>
      <c r="B8" s="359" t="s">
        <v>562</v>
      </c>
      <c r="C8" s="354">
        <v>18516944.199999999</v>
      </c>
      <c r="D8" s="354">
        <v>37376606.559999995</v>
      </c>
      <c r="E8" s="354">
        <v>55893550.75999999</v>
      </c>
      <c r="F8" s="354">
        <v>16719383.700000001</v>
      </c>
      <c r="G8" s="354">
        <v>24701417.43</v>
      </c>
      <c r="H8" s="354">
        <v>41420801.130000003</v>
      </c>
    </row>
    <row r="9" spans="1:8">
      <c r="A9" s="357">
        <v>1.2</v>
      </c>
      <c r="B9" s="359" t="s">
        <v>563</v>
      </c>
      <c r="C9" s="354">
        <v>21807740.079999998</v>
      </c>
      <c r="D9" s="354">
        <v>143289087.00999999</v>
      </c>
      <c r="E9" s="354">
        <v>165096827.08999997</v>
      </c>
      <c r="F9" s="354">
        <v>19758572.689999998</v>
      </c>
      <c r="G9" s="354">
        <v>99029740.299999997</v>
      </c>
      <c r="H9" s="354">
        <v>118788312.98999999</v>
      </c>
    </row>
    <row r="10" spans="1:8">
      <c r="A10" s="357">
        <v>1.3</v>
      </c>
      <c r="B10" s="359" t="s">
        <v>564</v>
      </c>
      <c r="C10" s="354">
        <v>15521516.390000001</v>
      </c>
      <c r="D10" s="354">
        <v>26144816.609999996</v>
      </c>
      <c r="E10" s="354">
        <v>41666333</v>
      </c>
      <c r="F10" s="354">
        <v>234668.53999999998</v>
      </c>
      <c r="G10" s="354">
        <v>20286694.609999999</v>
      </c>
      <c r="H10" s="354">
        <v>20521363.149999999</v>
      </c>
    </row>
    <row r="11" spans="1:8">
      <c r="A11" s="357">
        <v>2</v>
      </c>
      <c r="B11" s="360" t="s">
        <v>565</v>
      </c>
      <c r="C11" s="354">
        <v>159257.82999999996</v>
      </c>
      <c r="D11" s="354">
        <v>0</v>
      </c>
      <c r="E11" s="354">
        <v>159257.82999999996</v>
      </c>
      <c r="F11" s="354">
        <v>0</v>
      </c>
      <c r="G11" s="354">
        <v>0</v>
      </c>
      <c r="H11" s="354">
        <v>0</v>
      </c>
    </row>
    <row r="12" spans="1:8">
      <c r="A12" s="357">
        <v>2.1</v>
      </c>
      <c r="B12" s="361" t="s">
        <v>566</v>
      </c>
      <c r="C12" s="354">
        <v>159257.82999999996</v>
      </c>
      <c r="D12" s="354">
        <v>0</v>
      </c>
      <c r="E12" s="354">
        <v>159257.82999999996</v>
      </c>
      <c r="F12" s="354">
        <v>0</v>
      </c>
      <c r="G12" s="354">
        <v>0</v>
      </c>
      <c r="H12" s="354">
        <v>0</v>
      </c>
    </row>
    <row r="13" spans="1:8" ht="26.4" customHeight="1">
      <c r="A13" s="357">
        <v>3</v>
      </c>
      <c r="B13" s="362" t="s">
        <v>567</v>
      </c>
      <c r="C13" s="354">
        <v>0</v>
      </c>
      <c r="D13" s="354">
        <v>0</v>
      </c>
      <c r="E13" s="354">
        <v>0</v>
      </c>
      <c r="F13" s="354">
        <v>0</v>
      </c>
      <c r="G13" s="354">
        <v>0</v>
      </c>
      <c r="H13" s="354">
        <v>0</v>
      </c>
    </row>
    <row r="14" spans="1:8" ht="26.4" customHeight="1">
      <c r="A14" s="357">
        <v>4</v>
      </c>
      <c r="B14" s="363" t="s">
        <v>568</v>
      </c>
      <c r="C14" s="354">
        <v>0</v>
      </c>
      <c r="D14" s="354">
        <v>0</v>
      </c>
      <c r="E14" s="354">
        <v>0</v>
      </c>
      <c r="F14" s="354">
        <v>0</v>
      </c>
      <c r="G14" s="354">
        <v>0</v>
      </c>
      <c r="H14" s="354">
        <v>0</v>
      </c>
    </row>
    <row r="15" spans="1:8" ht="24.6" customHeight="1">
      <c r="A15" s="357">
        <v>5</v>
      </c>
      <c r="B15" s="364" t="s">
        <v>569</v>
      </c>
      <c r="C15" s="354">
        <v>0</v>
      </c>
      <c r="D15" s="354">
        <v>0</v>
      </c>
      <c r="E15" s="354">
        <v>0</v>
      </c>
      <c r="F15" s="354">
        <v>0</v>
      </c>
      <c r="G15" s="354">
        <v>0</v>
      </c>
      <c r="H15" s="354">
        <v>0</v>
      </c>
    </row>
    <row r="16" spans="1:8">
      <c r="A16" s="357">
        <v>5.0999999999999996</v>
      </c>
      <c r="B16" s="365" t="s">
        <v>570</v>
      </c>
      <c r="C16" s="354">
        <v>0</v>
      </c>
      <c r="D16" s="354">
        <v>0</v>
      </c>
      <c r="E16" s="354">
        <v>0</v>
      </c>
      <c r="F16" s="354">
        <v>0</v>
      </c>
      <c r="G16" s="354">
        <v>0</v>
      </c>
      <c r="H16" s="354">
        <v>0</v>
      </c>
    </row>
    <row r="17" spans="1:8">
      <c r="A17" s="357">
        <v>5.2</v>
      </c>
      <c r="B17" s="365" t="s">
        <v>571</v>
      </c>
      <c r="C17" s="354">
        <v>0</v>
      </c>
      <c r="D17" s="354">
        <v>0</v>
      </c>
      <c r="E17" s="354">
        <v>0</v>
      </c>
      <c r="F17" s="354">
        <v>0</v>
      </c>
      <c r="G17" s="354">
        <v>0</v>
      </c>
      <c r="H17" s="354">
        <v>0</v>
      </c>
    </row>
    <row r="18" spans="1:8">
      <c r="A18" s="357">
        <v>5.3</v>
      </c>
      <c r="B18" s="366" t="s">
        <v>572</v>
      </c>
      <c r="C18" s="354">
        <v>0</v>
      </c>
      <c r="D18" s="354">
        <v>0</v>
      </c>
      <c r="E18" s="354">
        <v>0</v>
      </c>
      <c r="F18" s="354">
        <v>0</v>
      </c>
      <c r="G18" s="354">
        <v>0</v>
      </c>
      <c r="H18" s="354">
        <v>0</v>
      </c>
    </row>
    <row r="19" spans="1:8">
      <c r="A19" s="357">
        <v>6</v>
      </c>
      <c r="B19" s="362" t="s">
        <v>573</v>
      </c>
      <c r="C19" s="354">
        <v>933544954.29969645</v>
      </c>
      <c r="D19" s="354">
        <v>654852748.39063787</v>
      </c>
      <c r="E19" s="354">
        <v>1588397702.6903343</v>
      </c>
      <c r="F19" s="354">
        <v>793410811.55601704</v>
      </c>
      <c r="G19" s="354">
        <v>642549945.67932868</v>
      </c>
      <c r="H19" s="354">
        <v>1435960757.2353458</v>
      </c>
    </row>
    <row r="20" spans="1:8">
      <c r="A20" s="357">
        <v>6.1</v>
      </c>
      <c r="B20" s="365" t="s">
        <v>571</v>
      </c>
      <c r="C20" s="354">
        <v>181935673.17498857</v>
      </c>
      <c r="D20" s="354">
        <v>0</v>
      </c>
      <c r="E20" s="354">
        <v>181935673.17498857</v>
      </c>
      <c r="F20" s="354">
        <v>157585228.71165574</v>
      </c>
      <c r="G20" s="354">
        <v>0</v>
      </c>
      <c r="H20" s="354">
        <v>157585228.71165574</v>
      </c>
    </row>
    <row r="21" spans="1:8">
      <c r="A21" s="357">
        <v>6.2</v>
      </c>
      <c r="B21" s="366" t="s">
        <v>572</v>
      </c>
      <c r="C21" s="354">
        <v>751609281.12470782</v>
      </c>
      <c r="D21" s="354">
        <v>654852748.39063787</v>
      </c>
      <c r="E21" s="354">
        <v>1406462029.5153456</v>
      </c>
      <c r="F21" s="354">
        <v>635825582.84436131</v>
      </c>
      <c r="G21" s="354">
        <v>642549945.67932868</v>
      </c>
      <c r="H21" s="354">
        <v>1278375528.52369</v>
      </c>
    </row>
    <row r="22" spans="1:8">
      <c r="A22" s="357">
        <v>7</v>
      </c>
      <c r="B22" s="360" t="s">
        <v>574</v>
      </c>
      <c r="C22" s="354">
        <v>2538</v>
      </c>
      <c r="D22" s="354">
        <v>0</v>
      </c>
      <c r="E22" s="354">
        <v>2538</v>
      </c>
      <c r="F22" s="354">
        <v>2538</v>
      </c>
      <c r="G22" s="354">
        <v>0</v>
      </c>
      <c r="H22" s="354">
        <v>2538</v>
      </c>
    </row>
    <row r="23" spans="1:8">
      <c r="A23" s="357">
        <v>8</v>
      </c>
      <c r="B23" s="367" t="s">
        <v>575</v>
      </c>
      <c r="C23" s="354">
        <v>0</v>
      </c>
      <c r="D23" s="354">
        <v>0</v>
      </c>
      <c r="E23" s="354">
        <v>0</v>
      </c>
      <c r="F23" s="354">
        <v>0</v>
      </c>
      <c r="G23" s="354">
        <v>0</v>
      </c>
      <c r="H23" s="354">
        <v>0</v>
      </c>
    </row>
    <row r="24" spans="1:8">
      <c r="A24" s="357">
        <v>9</v>
      </c>
      <c r="B24" s="363" t="s">
        <v>576</v>
      </c>
      <c r="C24" s="354">
        <v>29863674</v>
      </c>
      <c r="D24" s="354">
        <v>0</v>
      </c>
      <c r="E24" s="354">
        <v>29863674</v>
      </c>
      <c r="F24" s="354">
        <v>27424405</v>
      </c>
      <c r="G24" s="354">
        <v>0</v>
      </c>
      <c r="H24" s="354">
        <v>27424405</v>
      </c>
    </row>
    <row r="25" spans="1:8">
      <c r="A25" s="357">
        <v>9.1</v>
      </c>
      <c r="B25" s="365" t="s">
        <v>577</v>
      </c>
      <c r="C25" s="354">
        <v>29863674</v>
      </c>
      <c r="D25" s="354">
        <v>0</v>
      </c>
      <c r="E25" s="354">
        <v>29863674</v>
      </c>
      <c r="F25" s="354">
        <v>27424405</v>
      </c>
      <c r="G25" s="354">
        <v>0</v>
      </c>
      <c r="H25" s="354">
        <v>27424405</v>
      </c>
    </row>
    <row r="26" spans="1:8">
      <c r="A26" s="357">
        <v>9.1999999999999993</v>
      </c>
      <c r="B26" s="365" t="s">
        <v>578</v>
      </c>
      <c r="C26" s="354">
        <v>0</v>
      </c>
      <c r="D26" s="354">
        <v>0</v>
      </c>
      <c r="E26" s="354">
        <v>0</v>
      </c>
      <c r="F26" s="354">
        <v>0</v>
      </c>
      <c r="G26" s="354">
        <v>0</v>
      </c>
      <c r="H26" s="354">
        <v>0</v>
      </c>
    </row>
    <row r="27" spans="1:8">
      <c r="A27" s="357">
        <v>10</v>
      </c>
      <c r="B27" s="363" t="s">
        <v>579</v>
      </c>
      <c r="C27" s="354">
        <v>31807343</v>
      </c>
      <c r="D27" s="354">
        <v>0</v>
      </c>
      <c r="E27" s="354">
        <v>31807343</v>
      </c>
      <c r="F27" s="354">
        <v>25229199</v>
      </c>
      <c r="G27" s="354">
        <v>0</v>
      </c>
      <c r="H27" s="354">
        <v>25229199</v>
      </c>
    </row>
    <row r="28" spans="1:8">
      <c r="A28" s="357">
        <v>10.1</v>
      </c>
      <c r="B28" s="365" t="s">
        <v>580</v>
      </c>
      <c r="C28" s="354">
        <v>20374000</v>
      </c>
      <c r="D28" s="354">
        <v>0</v>
      </c>
      <c r="E28" s="354">
        <v>20374000</v>
      </c>
      <c r="F28" s="354">
        <v>20374000</v>
      </c>
      <c r="G28" s="354">
        <v>0</v>
      </c>
      <c r="H28" s="354">
        <v>20374000</v>
      </c>
    </row>
    <row r="29" spans="1:8">
      <c r="A29" s="357">
        <v>10.199999999999999</v>
      </c>
      <c r="B29" s="365" t="s">
        <v>581</v>
      </c>
      <c r="C29" s="354">
        <v>11433343</v>
      </c>
      <c r="D29" s="354">
        <v>0</v>
      </c>
      <c r="E29" s="354">
        <v>11433343</v>
      </c>
      <c r="F29" s="354">
        <v>4855199</v>
      </c>
      <c r="G29" s="354">
        <v>0</v>
      </c>
      <c r="H29" s="354">
        <v>4855199</v>
      </c>
    </row>
    <row r="30" spans="1:8">
      <c r="A30" s="357">
        <v>11</v>
      </c>
      <c r="B30" s="363" t="s">
        <v>582</v>
      </c>
      <c r="C30" s="354">
        <v>5509117.5215521995</v>
      </c>
      <c r="D30" s="354">
        <v>0</v>
      </c>
      <c r="E30" s="354">
        <v>5509117.5215521995</v>
      </c>
      <c r="F30" s="354">
        <v>0</v>
      </c>
      <c r="G30" s="354">
        <v>0</v>
      </c>
      <c r="H30" s="354">
        <v>0</v>
      </c>
    </row>
    <row r="31" spans="1:8">
      <c r="A31" s="357">
        <v>11.1</v>
      </c>
      <c r="B31" s="365" t="s">
        <v>583</v>
      </c>
      <c r="C31" s="354">
        <v>5509117.5215521995</v>
      </c>
      <c r="D31" s="354">
        <v>0</v>
      </c>
      <c r="E31" s="354">
        <v>5509117.5215521995</v>
      </c>
      <c r="F31" s="354">
        <v>0</v>
      </c>
      <c r="G31" s="354">
        <v>0</v>
      </c>
      <c r="H31" s="354">
        <v>0</v>
      </c>
    </row>
    <row r="32" spans="1:8">
      <c r="A32" s="357">
        <v>11.2</v>
      </c>
      <c r="B32" s="365" t="s">
        <v>584</v>
      </c>
      <c r="C32" s="354">
        <v>0</v>
      </c>
      <c r="D32" s="354">
        <v>0</v>
      </c>
      <c r="E32" s="354">
        <v>0</v>
      </c>
      <c r="F32" s="354">
        <v>0</v>
      </c>
      <c r="G32" s="354">
        <v>0</v>
      </c>
      <c r="H32" s="354">
        <v>0</v>
      </c>
    </row>
    <row r="33" spans="1:8">
      <c r="A33" s="357">
        <v>13</v>
      </c>
      <c r="B33" s="363" t="s">
        <v>585</v>
      </c>
      <c r="C33" s="354">
        <v>37792890.398448527</v>
      </c>
      <c r="D33" s="354">
        <v>6572910.3299999991</v>
      </c>
      <c r="E33" s="354">
        <v>44365800.728448525</v>
      </c>
      <c r="F33" s="354">
        <v>19236170.078448527</v>
      </c>
      <c r="G33" s="354">
        <v>774516.72</v>
      </c>
      <c r="H33" s="354">
        <v>20010686.798448525</v>
      </c>
    </row>
    <row r="34" spans="1:8">
      <c r="A34" s="357">
        <v>13.1</v>
      </c>
      <c r="B34" s="368" t="s">
        <v>586</v>
      </c>
      <c r="C34" s="354">
        <v>33947413</v>
      </c>
      <c r="D34" s="354">
        <v>0</v>
      </c>
      <c r="E34" s="354">
        <v>33947413</v>
      </c>
      <c r="F34" s="354">
        <v>15786080</v>
      </c>
      <c r="G34" s="354">
        <v>0</v>
      </c>
      <c r="H34" s="354">
        <v>15786080</v>
      </c>
    </row>
    <row r="35" spans="1:8">
      <c r="A35" s="357">
        <v>13.2</v>
      </c>
      <c r="B35" s="368" t="s">
        <v>587</v>
      </c>
      <c r="C35" s="354">
        <v>0</v>
      </c>
      <c r="D35" s="354">
        <v>0</v>
      </c>
      <c r="E35" s="354">
        <v>0</v>
      </c>
      <c r="F35" s="354">
        <v>0</v>
      </c>
      <c r="G35" s="354">
        <v>0</v>
      </c>
      <c r="H35" s="354">
        <v>0</v>
      </c>
    </row>
    <row r="36" spans="1:8">
      <c r="A36" s="357">
        <v>14</v>
      </c>
      <c r="B36" s="369" t="s">
        <v>588</v>
      </c>
      <c r="C36" s="354">
        <v>1094525975.7196972</v>
      </c>
      <c r="D36" s="354">
        <v>868236168.90063787</v>
      </c>
      <c r="E36" s="354">
        <v>1962762144.6203351</v>
      </c>
      <c r="F36" s="354">
        <v>902015748.56446552</v>
      </c>
      <c r="G36" s="354">
        <v>787342314.73932862</v>
      </c>
      <c r="H36" s="354">
        <v>1689358063.3037941</v>
      </c>
    </row>
    <row r="37" spans="1:8" ht="22.5" customHeight="1">
      <c r="A37" s="357"/>
      <c r="B37" s="370" t="s">
        <v>589</v>
      </c>
      <c r="C37" s="598"/>
      <c r="D37" s="599"/>
      <c r="E37" s="599"/>
      <c r="F37" s="599"/>
      <c r="G37" s="599"/>
      <c r="H37" s="600"/>
    </row>
    <row r="38" spans="1:8">
      <c r="A38" s="357">
        <v>15</v>
      </c>
      <c r="B38" s="371" t="s">
        <v>590</v>
      </c>
      <c r="C38" s="372">
        <v>0</v>
      </c>
      <c r="D38" s="372">
        <v>0</v>
      </c>
      <c r="E38" s="372">
        <v>0</v>
      </c>
      <c r="F38" s="372">
        <v>0</v>
      </c>
      <c r="G38" s="372">
        <v>0</v>
      </c>
      <c r="H38" s="372">
        <v>0</v>
      </c>
    </row>
    <row r="39" spans="1:8">
      <c r="A39" s="373">
        <v>15.1</v>
      </c>
      <c r="B39" s="374" t="s">
        <v>566</v>
      </c>
      <c r="C39" s="372">
        <v>0</v>
      </c>
      <c r="D39" s="372">
        <v>0</v>
      </c>
      <c r="E39" s="372">
        <v>0</v>
      </c>
      <c r="F39" s="372">
        <v>0</v>
      </c>
      <c r="G39" s="372">
        <v>0</v>
      </c>
      <c r="H39" s="372">
        <v>0</v>
      </c>
    </row>
    <row r="40" spans="1:8" ht="24" customHeight="1">
      <c r="A40" s="373">
        <v>16</v>
      </c>
      <c r="B40" s="360" t="s">
        <v>591</v>
      </c>
      <c r="C40" s="372">
        <v>0</v>
      </c>
      <c r="D40" s="372">
        <v>0</v>
      </c>
      <c r="E40" s="372">
        <v>0</v>
      </c>
      <c r="F40" s="372">
        <v>787883.35000000009</v>
      </c>
      <c r="G40" s="372">
        <v>0</v>
      </c>
      <c r="H40" s="372">
        <v>787883.35000000009</v>
      </c>
    </row>
    <row r="41" spans="1:8">
      <c r="A41" s="373">
        <v>17</v>
      </c>
      <c r="B41" s="360" t="s">
        <v>592</v>
      </c>
      <c r="C41" s="372">
        <v>829448097.27975786</v>
      </c>
      <c r="D41" s="372">
        <v>753501520.046</v>
      </c>
      <c r="E41" s="372">
        <v>1582949617.325758</v>
      </c>
      <c r="F41" s="372">
        <v>710564822.99321377</v>
      </c>
      <c r="G41" s="372">
        <v>621703789.51000082</v>
      </c>
      <c r="H41" s="372">
        <v>1332268612.5032146</v>
      </c>
    </row>
    <row r="42" spans="1:8">
      <c r="A42" s="373">
        <v>17.100000000000001</v>
      </c>
      <c r="B42" s="375" t="s">
        <v>593</v>
      </c>
      <c r="C42" s="372">
        <v>599900959.8500123</v>
      </c>
      <c r="D42" s="372">
        <v>585094285.76999998</v>
      </c>
      <c r="E42" s="372">
        <v>1184995245.6200123</v>
      </c>
      <c r="F42" s="372">
        <v>589186722.17002439</v>
      </c>
      <c r="G42" s="372">
        <v>520623820.42000085</v>
      </c>
      <c r="H42" s="372">
        <v>1109810542.5900252</v>
      </c>
    </row>
    <row r="43" spans="1:8">
      <c r="A43" s="373">
        <v>17.2</v>
      </c>
      <c r="B43" s="376" t="s">
        <v>594</v>
      </c>
      <c r="C43" s="372">
        <v>213895712.86000001</v>
      </c>
      <c r="D43" s="372">
        <v>161100614.85000002</v>
      </c>
      <c r="E43" s="372">
        <v>374996327.71000004</v>
      </c>
      <c r="F43" s="372">
        <v>109173759.3</v>
      </c>
      <c r="G43" s="372">
        <v>95727522</v>
      </c>
      <c r="H43" s="372">
        <v>204901281.30000001</v>
      </c>
    </row>
    <row r="44" spans="1:8">
      <c r="A44" s="373">
        <v>17.3</v>
      </c>
      <c r="B44" s="375" t="s">
        <v>595</v>
      </c>
      <c r="C44" s="372">
        <v>0</v>
      </c>
      <c r="D44" s="372">
        <v>0</v>
      </c>
      <c r="E44" s="372">
        <v>0</v>
      </c>
      <c r="F44" s="372">
        <v>0</v>
      </c>
      <c r="G44" s="372">
        <v>0</v>
      </c>
      <c r="H44" s="372">
        <v>0</v>
      </c>
    </row>
    <row r="45" spans="1:8">
      <c r="A45" s="373">
        <v>17.399999999999999</v>
      </c>
      <c r="B45" s="375" t="s">
        <v>596</v>
      </c>
      <c r="C45" s="372">
        <v>15651424.569745554</v>
      </c>
      <c r="D45" s="531">
        <v>7306619.4260000009</v>
      </c>
      <c r="E45" s="372">
        <v>22958043.995745555</v>
      </c>
      <c r="F45" s="372">
        <v>12204341.523189437</v>
      </c>
      <c r="G45" s="531">
        <v>5352447.0899999989</v>
      </c>
      <c r="H45" s="372">
        <v>17556788.613189436</v>
      </c>
    </row>
    <row r="46" spans="1:8">
      <c r="A46" s="373">
        <v>18</v>
      </c>
      <c r="B46" s="363" t="s">
        <v>597</v>
      </c>
      <c r="C46" s="372">
        <v>519235.17457714624</v>
      </c>
      <c r="D46" s="372">
        <v>0</v>
      </c>
      <c r="E46" s="372">
        <v>519235.17457714624</v>
      </c>
      <c r="F46" s="372">
        <v>967084.60212521965</v>
      </c>
      <c r="G46" s="372">
        <v>0</v>
      </c>
      <c r="H46" s="372">
        <v>967084.60212521965</v>
      </c>
    </row>
    <row r="47" spans="1:8">
      <c r="A47" s="373">
        <v>19</v>
      </c>
      <c r="B47" s="363" t="s">
        <v>598</v>
      </c>
      <c r="C47" s="372">
        <v>2765703</v>
      </c>
      <c r="D47" s="372">
        <v>0</v>
      </c>
      <c r="E47" s="372">
        <v>2765703</v>
      </c>
      <c r="F47" s="372">
        <v>3850975</v>
      </c>
      <c r="G47" s="372">
        <v>0</v>
      </c>
      <c r="H47" s="372">
        <v>3850975</v>
      </c>
    </row>
    <row r="48" spans="1:8">
      <c r="A48" s="373">
        <v>19.100000000000001</v>
      </c>
      <c r="B48" s="377" t="s">
        <v>599</v>
      </c>
      <c r="C48" s="372">
        <v>0</v>
      </c>
      <c r="D48" s="372">
        <v>0</v>
      </c>
      <c r="E48" s="372">
        <v>0</v>
      </c>
      <c r="F48" s="372">
        <v>2456118</v>
      </c>
      <c r="G48" s="372">
        <v>0</v>
      </c>
      <c r="H48" s="372">
        <v>2456118</v>
      </c>
    </row>
    <row r="49" spans="1:8">
      <c r="A49" s="373">
        <v>19.2</v>
      </c>
      <c r="B49" s="378" t="s">
        <v>600</v>
      </c>
      <c r="C49" s="372">
        <v>2765703</v>
      </c>
      <c r="D49" s="372">
        <v>0</v>
      </c>
      <c r="E49" s="372">
        <v>2765703</v>
      </c>
      <c r="F49" s="372">
        <v>1394857</v>
      </c>
      <c r="G49" s="372">
        <v>0</v>
      </c>
      <c r="H49" s="372">
        <v>1394857</v>
      </c>
    </row>
    <row r="50" spans="1:8">
      <c r="A50" s="373">
        <v>20</v>
      </c>
      <c r="B50" s="379" t="s">
        <v>601</v>
      </c>
      <c r="C50" s="372">
        <v>0</v>
      </c>
      <c r="D50" s="372">
        <v>93303662.939999998</v>
      </c>
      <c r="E50" s="372">
        <v>93303662.939999998</v>
      </c>
      <c r="F50" s="372">
        <v>0</v>
      </c>
      <c r="G50" s="372">
        <v>99247762.670000002</v>
      </c>
      <c r="H50" s="372">
        <v>99247762.670000002</v>
      </c>
    </row>
    <row r="51" spans="1:8">
      <c r="A51" s="373">
        <v>21</v>
      </c>
      <c r="B51" s="367" t="s">
        <v>602</v>
      </c>
      <c r="C51" s="372">
        <v>575157.11999999965</v>
      </c>
      <c r="D51" s="372">
        <v>293210.06000000041</v>
      </c>
      <c r="E51" s="372">
        <v>868367.18</v>
      </c>
      <c r="F51" s="372">
        <v>481484.29000000015</v>
      </c>
      <c r="G51" s="372">
        <v>32753.520000000106</v>
      </c>
      <c r="H51" s="372">
        <v>514237.81000000029</v>
      </c>
    </row>
    <row r="52" spans="1:8">
      <c r="A52" s="373">
        <v>21.1</v>
      </c>
      <c r="B52" s="376" t="s">
        <v>603</v>
      </c>
      <c r="C52" s="372">
        <v>0</v>
      </c>
      <c r="D52" s="372">
        <v>0</v>
      </c>
      <c r="E52" s="372">
        <v>0</v>
      </c>
      <c r="F52" s="372">
        <v>0</v>
      </c>
      <c r="G52" s="372">
        <v>0</v>
      </c>
      <c r="H52" s="372">
        <v>0</v>
      </c>
    </row>
    <row r="53" spans="1:8">
      <c r="A53" s="373">
        <v>22</v>
      </c>
      <c r="B53" s="380" t="s">
        <v>604</v>
      </c>
      <c r="C53" s="372">
        <v>833308192.57433498</v>
      </c>
      <c r="D53" s="372">
        <v>847098393.046</v>
      </c>
      <c r="E53" s="372">
        <v>1680406585.6203351</v>
      </c>
      <c r="F53" s="372">
        <v>716652250.23533893</v>
      </c>
      <c r="G53" s="372">
        <v>720984305.70000076</v>
      </c>
      <c r="H53" s="372">
        <v>1437636555.9353397</v>
      </c>
    </row>
    <row r="54" spans="1:8" ht="24" customHeight="1">
      <c r="A54" s="373"/>
      <c r="B54" s="381" t="s">
        <v>605</v>
      </c>
      <c r="C54" s="590"/>
      <c r="D54" s="591"/>
      <c r="E54" s="591"/>
      <c r="F54" s="591"/>
      <c r="G54" s="591"/>
      <c r="H54" s="592"/>
    </row>
    <row r="55" spans="1:8">
      <c r="A55" s="373">
        <v>23</v>
      </c>
      <c r="B55" s="379" t="s">
        <v>756</v>
      </c>
      <c r="C55" s="372">
        <v>121372000</v>
      </c>
      <c r="D55" s="372">
        <v>0</v>
      </c>
      <c r="E55" s="372">
        <v>121372000</v>
      </c>
      <c r="F55" s="372">
        <v>121372000</v>
      </c>
      <c r="G55" s="372">
        <v>0</v>
      </c>
      <c r="H55" s="372">
        <v>121372000</v>
      </c>
    </row>
    <row r="56" spans="1:8">
      <c r="A56" s="373">
        <v>24</v>
      </c>
      <c r="B56" s="379" t="s">
        <v>607</v>
      </c>
      <c r="C56" s="372">
        <v>0</v>
      </c>
      <c r="D56" s="372">
        <v>0</v>
      </c>
      <c r="E56" s="372">
        <v>0</v>
      </c>
      <c r="F56" s="372">
        <v>0</v>
      </c>
      <c r="G56" s="372">
        <v>0</v>
      </c>
      <c r="H56" s="372">
        <v>0</v>
      </c>
    </row>
    <row r="57" spans="1:8">
      <c r="A57" s="373">
        <v>25</v>
      </c>
      <c r="B57" s="363" t="s">
        <v>608</v>
      </c>
      <c r="C57" s="372">
        <v>0</v>
      </c>
      <c r="D57" s="372">
        <v>0</v>
      </c>
      <c r="E57" s="372">
        <v>0</v>
      </c>
      <c r="F57" s="372">
        <v>0</v>
      </c>
      <c r="G57" s="372">
        <v>0</v>
      </c>
      <c r="H57" s="372">
        <v>0</v>
      </c>
    </row>
    <row r="58" spans="1:8">
      <c r="A58" s="373">
        <v>26</v>
      </c>
      <c r="B58" s="363" t="s">
        <v>609</v>
      </c>
      <c r="C58" s="372">
        <v>0</v>
      </c>
      <c r="D58" s="372">
        <v>0</v>
      </c>
      <c r="E58" s="372">
        <v>0</v>
      </c>
      <c r="F58" s="372">
        <v>0</v>
      </c>
      <c r="G58" s="372">
        <v>0</v>
      </c>
      <c r="H58" s="372">
        <v>0</v>
      </c>
    </row>
    <row r="59" spans="1:8">
      <c r="A59" s="373">
        <v>27</v>
      </c>
      <c r="B59" s="363" t="s">
        <v>610</v>
      </c>
      <c r="C59" s="372">
        <v>0</v>
      </c>
      <c r="D59" s="372">
        <v>0</v>
      </c>
      <c r="E59" s="372">
        <v>0</v>
      </c>
      <c r="F59" s="372">
        <v>0</v>
      </c>
      <c r="G59" s="372">
        <v>0</v>
      </c>
      <c r="H59" s="372">
        <v>0</v>
      </c>
    </row>
    <row r="60" spans="1:8">
      <c r="A60" s="373">
        <v>27.1</v>
      </c>
      <c r="B60" s="375" t="s">
        <v>611</v>
      </c>
      <c r="C60" s="372">
        <v>0</v>
      </c>
      <c r="D60" s="372">
        <v>0</v>
      </c>
      <c r="E60" s="372">
        <v>0</v>
      </c>
      <c r="F60" s="372">
        <v>0</v>
      </c>
      <c r="G60" s="372">
        <v>0</v>
      </c>
      <c r="H60" s="372">
        <v>0</v>
      </c>
    </row>
    <row r="61" spans="1:8">
      <c r="A61" s="373">
        <v>27.2</v>
      </c>
      <c r="B61" s="375" t="s">
        <v>612</v>
      </c>
      <c r="C61" s="372">
        <v>0</v>
      </c>
      <c r="D61" s="372">
        <v>0</v>
      </c>
      <c r="E61" s="372">
        <v>0</v>
      </c>
      <c r="F61" s="372">
        <v>0</v>
      </c>
      <c r="G61" s="372">
        <v>0</v>
      </c>
      <c r="H61" s="372">
        <v>0</v>
      </c>
    </row>
    <row r="62" spans="1:8">
      <c r="A62" s="373">
        <v>28</v>
      </c>
      <c r="B62" s="382" t="s">
        <v>613</v>
      </c>
      <c r="C62" s="372">
        <v>0</v>
      </c>
      <c r="D62" s="372">
        <v>0</v>
      </c>
      <c r="E62" s="372">
        <v>0</v>
      </c>
      <c r="F62" s="372">
        <v>0</v>
      </c>
      <c r="G62" s="372">
        <v>0</v>
      </c>
      <c r="H62" s="372">
        <v>0</v>
      </c>
    </row>
    <row r="63" spans="1:8">
      <c r="A63" s="373">
        <v>29</v>
      </c>
      <c r="B63" s="363" t="s">
        <v>614</v>
      </c>
      <c r="C63" s="372">
        <v>0</v>
      </c>
      <c r="D63" s="372">
        <v>0</v>
      </c>
      <c r="E63" s="372">
        <v>0</v>
      </c>
      <c r="F63" s="372">
        <v>0</v>
      </c>
      <c r="G63" s="372">
        <v>0</v>
      </c>
      <c r="H63" s="372">
        <v>0</v>
      </c>
    </row>
    <row r="64" spans="1:8">
      <c r="A64" s="373">
        <v>29.1</v>
      </c>
      <c r="B64" s="366" t="s">
        <v>615</v>
      </c>
      <c r="C64" s="372">
        <v>0</v>
      </c>
      <c r="D64" s="372">
        <v>0</v>
      </c>
      <c r="E64" s="372">
        <v>0</v>
      </c>
      <c r="F64" s="372">
        <v>0</v>
      </c>
      <c r="G64" s="372">
        <v>0</v>
      </c>
      <c r="H64" s="372">
        <v>0</v>
      </c>
    </row>
    <row r="65" spans="1:8" ht="24.9" customHeight="1">
      <c r="A65" s="373">
        <v>29.2</v>
      </c>
      <c r="B65" s="377" t="s">
        <v>616</v>
      </c>
      <c r="C65" s="372">
        <v>0</v>
      </c>
      <c r="D65" s="372">
        <v>0</v>
      </c>
      <c r="E65" s="372">
        <v>0</v>
      </c>
      <c r="F65" s="372">
        <v>0</v>
      </c>
      <c r="G65" s="372">
        <v>0</v>
      </c>
      <c r="H65" s="372">
        <v>0</v>
      </c>
    </row>
    <row r="66" spans="1:8" ht="22.5" customHeight="1">
      <c r="A66" s="373">
        <v>29.3</v>
      </c>
      <c r="B66" s="377" t="s">
        <v>617</v>
      </c>
      <c r="C66" s="372">
        <v>0</v>
      </c>
      <c r="D66" s="372">
        <v>0</v>
      </c>
      <c r="E66" s="372">
        <v>0</v>
      </c>
      <c r="F66" s="372">
        <v>0</v>
      </c>
      <c r="G66" s="372">
        <v>0</v>
      </c>
      <c r="H66" s="372">
        <v>0</v>
      </c>
    </row>
    <row r="67" spans="1:8">
      <c r="A67" s="373">
        <v>30</v>
      </c>
      <c r="B67" s="363" t="s">
        <v>618</v>
      </c>
      <c r="C67" s="372">
        <v>160983559</v>
      </c>
      <c r="D67" s="372">
        <v>0</v>
      </c>
      <c r="E67" s="372">
        <v>160983559</v>
      </c>
      <c r="F67" s="372">
        <v>130349506</v>
      </c>
      <c r="G67" s="372">
        <v>0</v>
      </c>
      <c r="H67" s="372">
        <v>130349506</v>
      </c>
    </row>
    <row r="68" spans="1:8">
      <c r="A68" s="373">
        <v>31</v>
      </c>
      <c r="B68" s="383" t="s">
        <v>619</v>
      </c>
      <c r="C68" s="372">
        <v>282355559</v>
      </c>
      <c r="D68" s="372">
        <v>0</v>
      </c>
      <c r="E68" s="372">
        <v>282355559</v>
      </c>
      <c r="F68" s="372">
        <v>251721506</v>
      </c>
      <c r="G68" s="372">
        <v>0</v>
      </c>
      <c r="H68" s="372">
        <v>251721506</v>
      </c>
    </row>
    <row r="69" spans="1:8">
      <c r="A69" s="373">
        <v>32</v>
      </c>
      <c r="B69" s="384" t="s">
        <v>620</v>
      </c>
      <c r="C69" s="372">
        <v>1115663751.5743351</v>
      </c>
      <c r="D69" s="372">
        <v>847098393.046</v>
      </c>
      <c r="E69" s="372">
        <v>1962762144.6203351</v>
      </c>
      <c r="F69" s="372">
        <v>968373756.23533893</v>
      </c>
      <c r="G69" s="372">
        <v>720984305.70000076</v>
      </c>
      <c r="H69" s="372">
        <v>1689358061.9353397</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506" bestFit="1" customWidth="1"/>
    <col min="2" max="2" width="68.6640625" style="506" customWidth="1"/>
    <col min="3" max="11" width="28.33203125" style="506" customWidth="1"/>
    <col min="12" max="16384" width="8.6640625" style="506"/>
  </cols>
  <sheetData>
    <row r="1" spans="1:11" s="447" customFormat="1" ht="13.8">
      <c r="A1" s="348" t="s">
        <v>30</v>
      </c>
      <c r="B1" s="433" t="str">
        <f>Info!C2</f>
        <v>Terabank</v>
      </c>
    </row>
    <row r="2" spans="1:11" s="447" customFormat="1">
      <c r="A2" s="348" t="s">
        <v>31</v>
      </c>
      <c r="B2" s="432">
        <f>'1. key ratios'!B2</f>
        <v>45657</v>
      </c>
    </row>
    <row r="3" spans="1:11" s="447" customFormat="1">
      <c r="A3" s="349" t="s">
        <v>504</v>
      </c>
    </row>
    <row r="4" spans="1:11">
      <c r="C4" s="510" t="s">
        <v>698</v>
      </c>
      <c r="D4" s="510" t="s">
        <v>697</v>
      </c>
      <c r="E4" s="510" t="s">
        <v>696</v>
      </c>
      <c r="F4" s="510" t="s">
        <v>695</v>
      </c>
      <c r="G4" s="510" t="s">
        <v>694</v>
      </c>
      <c r="H4" s="510" t="s">
        <v>693</v>
      </c>
      <c r="I4" s="510" t="s">
        <v>692</v>
      </c>
      <c r="J4" s="510" t="s">
        <v>691</v>
      </c>
      <c r="K4" s="510" t="s">
        <v>690</v>
      </c>
    </row>
    <row r="5" spans="1:11" ht="104.1" customHeight="1">
      <c r="A5" s="700" t="s">
        <v>689</v>
      </c>
      <c r="B5" s="701"/>
      <c r="C5" s="509" t="s">
        <v>505</v>
      </c>
      <c r="D5" s="509" t="s">
        <v>506</v>
      </c>
      <c r="E5" s="509" t="s">
        <v>507</v>
      </c>
      <c r="F5" s="509" t="s">
        <v>508</v>
      </c>
      <c r="G5" s="509" t="s">
        <v>509</v>
      </c>
      <c r="H5" s="509" t="s">
        <v>510</v>
      </c>
      <c r="I5" s="509" t="s">
        <v>511</v>
      </c>
      <c r="J5" s="509" t="s">
        <v>512</v>
      </c>
      <c r="K5" s="509" t="s">
        <v>513</v>
      </c>
    </row>
    <row r="6" spans="1:11">
      <c r="A6" s="436">
        <v>1</v>
      </c>
      <c r="B6" s="436" t="s">
        <v>473</v>
      </c>
      <c r="C6" s="436">
        <v>22865148.530000024</v>
      </c>
      <c r="D6" s="436">
        <v>85629021.419999942</v>
      </c>
      <c r="E6" s="436">
        <v>0</v>
      </c>
      <c r="F6" s="436">
        <v>17749557.969999999</v>
      </c>
      <c r="G6" s="436">
        <v>1093663005.6499984</v>
      </c>
      <c r="H6" s="436">
        <v>0</v>
      </c>
      <c r="I6" s="436">
        <v>121282216.65999977</v>
      </c>
      <c r="J6" s="436">
        <v>14317322.859999998</v>
      </c>
      <c r="K6" s="436">
        <v>83240136.46184659</v>
      </c>
    </row>
    <row r="7" spans="1:11">
      <c r="A7" s="436">
        <v>2</v>
      </c>
      <c r="B7" s="436" t="s">
        <v>514</v>
      </c>
      <c r="C7" s="436">
        <v>0</v>
      </c>
      <c r="D7" s="436">
        <v>0</v>
      </c>
      <c r="E7" s="436">
        <v>0</v>
      </c>
      <c r="F7" s="436">
        <v>0</v>
      </c>
      <c r="G7" s="436">
        <v>0</v>
      </c>
      <c r="H7" s="436">
        <v>0</v>
      </c>
      <c r="I7" s="436">
        <v>0</v>
      </c>
      <c r="J7" s="436">
        <v>0</v>
      </c>
      <c r="K7" s="436">
        <v>31132632.77</v>
      </c>
    </row>
    <row r="8" spans="1:11">
      <c r="A8" s="436">
        <v>3</v>
      </c>
      <c r="B8" s="436" t="s">
        <v>481</v>
      </c>
      <c r="C8" s="436">
        <v>12482114.879999999</v>
      </c>
      <c r="D8" s="436">
        <v>0</v>
      </c>
      <c r="E8" s="436">
        <v>0</v>
      </c>
      <c r="F8" s="436">
        <v>0</v>
      </c>
      <c r="G8" s="436">
        <v>22753636.539999988</v>
      </c>
      <c r="H8" s="436">
        <v>0</v>
      </c>
      <c r="I8" s="436">
        <v>13223815.07</v>
      </c>
      <c r="J8" s="436">
        <v>1115261.17</v>
      </c>
      <c r="K8" s="436">
        <v>485068.10000001639</v>
      </c>
    </row>
    <row r="9" spans="1:11">
      <c r="A9" s="436">
        <v>4</v>
      </c>
      <c r="B9" s="456" t="s">
        <v>515</v>
      </c>
      <c r="C9" s="436">
        <v>66779.200000000012</v>
      </c>
      <c r="D9" s="436">
        <v>4002380.5399999996</v>
      </c>
      <c r="E9" s="436">
        <v>0</v>
      </c>
      <c r="F9" s="436">
        <v>0</v>
      </c>
      <c r="G9" s="436">
        <v>42098047.669999987</v>
      </c>
      <c r="H9" s="436">
        <v>0</v>
      </c>
      <c r="I9" s="436">
        <v>7901537.7399999946</v>
      </c>
      <c r="J9" s="436">
        <v>514529.17999999993</v>
      </c>
      <c r="K9" s="436">
        <v>2421776.9120879248</v>
      </c>
    </row>
    <row r="10" spans="1:11">
      <c r="A10" s="436">
        <v>5</v>
      </c>
      <c r="B10" s="456" t="s">
        <v>516</v>
      </c>
      <c r="C10" s="436">
        <v>0</v>
      </c>
      <c r="D10" s="436">
        <v>0</v>
      </c>
      <c r="E10" s="436">
        <v>0</v>
      </c>
      <c r="F10" s="436">
        <v>0</v>
      </c>
      <c r="G10" s="436">
        <v>0</v>
      </c>
      <c r="H10" s="436">
        <v>0</v>
      </c>
      <c r="I10" s="436">
        <v>0</v>
      </c>
      <c r="J10" s="436">
        <v>0</v>
      </c>
      <c r="K10" s="436">
        <v>0</v>
      </c>
    </row>
    <row r="11" spans="1:11">
      <c r="A11" s="436">
        <v>6</v>
      </c>
      <c r="B11" s="456" t="s">
        <v>517</v>
      </c>
      <c r="C11" s="436">
        <v>52</v>
      </c>
      <c r="D11" s="436">
        <v>0</v>
      </c>
      <c r="E11" s="436">
        <v>0</v>
      </c>
      <c r="F11" s="436">
        <v>0</v>
      </c>
      <c r="G11" s="436">
        <v>590740.26</v>
      </c>
      <c r="H11" s="436">
        <v>0</v>
      </c>
      <c r="I11" s="436">
        <v>536503.30000000005</v>
      </c>
      <c r="J11" s="436">
        <v>0</v>
      </c>
      <c r="K11" s="436">
        <v>292083.5399999998</v>
      </c>
    </row>
    <row r="13" spans="1:11" ht="13.8">
      <c r="B13" s="507"/>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511" bestFit="1" customWidth="1"/>
    <col min="2" max="2" width="71.6640625" style="511" customWidth="1"/>
    <col min="3" max="3" width="10.5546875" style="511" bestFit="1" customWidth="1"/>
    <col min="4" max="7" width="15.5546875" style="511" customWidth="1"/>
    <col min="8" max="8" width="10.5546875" style="511" bestFit="1" customWidth="1"/>
    <col min="9" max="12" width="17.33203125" style="511" customWidth="1"/>
    <col min="13" max="13" width="10.5546875" style="511" bestFit="1" customWidth="1"/>
    <col min="14" max="17" width="16.109375" style="511" customWidth="1"/>
    <col min="18" max="18" width="12.33203125" style="511" bestFit="1" customWidth="1"/>
    <col min="19" max="19" width="46.88671875" style="511" bestFit="1" customWidth="1"/>
    <col min="20" max="20" width="43.44140625" style="511" bestFit="1" customWidth="1"/>
    <col min="21" max="21" width="45.88671875" style="511" bestFit="1" customWidth="1"/>
    <col min="22" max="22" width="43.44140625" style="511" bestFit="1" customWidth="1"/>
    <col min="23" max="16384" width="8.6640625" style="511"/>
  </cols>
  <sheetData>
    <row r="1" spans="1:22">
      <c r="A1" s="348" t="s">
        <v>30</v>
      </c>
      <c r="B1" s="433" t="str">
        <f>Info!C2</f>
        <v>Terabank</v>
      </c>
    </row>
    <row r="2" spans="1:22">
      <c r="A2" s="348" t="s">
        <v>31</v>
      </c>
      <c r="B2" s="432">
        <f>'1. key ratios'!B2</f>
        <v>45657</v>
      </c>
    </row>
    <row r="3" spans="1:22">
      <c r="A3" s="349" t="s">
        <v>532</v>
      </c>
      <c r="B3" s="447"/>
    </row>
    <row r="4" spans="1:22">
      <c r="A4" s="349"/>
      <c r="B4" s="447"/>
    </row>
    <row r="5" spans="1:22" ht="24" customHeight="1">
      <c r="A5" s="702" t="s">
        <v>533</v>
      </c>
      <c r="B5" s="703"/>
      <c r="C5" s="707" t="s">
        <v>699</v>
      </c>
      <c r="D5" s="707"/>
      <c r="E5" s="707"/>
      <c r="F5" s="707"/>
      <c r="G5" s="707"/>
      <c r="H5" s="707" t="s">
        <v>551</v>
      </c>
      <c r="I5" s="707"/>
      <c r="J5" s="707"/>
      <c r="K5" s="707"/>
      <c r="L5" s="707"/>
      <c r="M5" s="707" t="s">
        <v>663</v>
      </c>
      <c r="N5" s="707"/>
      <c r="O5" s="707"/>
      <c r="P5" s="707"/>
      <c r="Q5" s="707"/>
      <c r="R5" s="706" t="s">
        <v>534</v>
      </c>
      <c r="S5" s="706" t="s">
        <v>548</v>
      </c>
      <c r="T5" s="706" t="s">
        <v>549</v>
      </c>
      <c r="U5" s="706" t="s">
        <v>709</v>
      </c>
      <c r="V5" s="706" t="s">
        <v>710</v>
      </c>
    </row>
    <row r="6" spans="1:22" ht="36" customHeight="1">
      <c r="A6" s="704"/>
      <c r="B6" s="705"/>
      <c r="C6" s="520"/>
      <c r="D6" s="445" t="s">
        <v>684</v>
      </c>
      <c r="E6" s="445" t="s">
        <v>683</v>
      </c>
      <c r="F6" s="445" t="s">
        <v>682</v>
      </c>
      <c r="G6" s="445" t="s">
        <v>681</v>
      </c>
      <c r="H6" s="520"/>
      <c r="I6" s="445" t="s">
        <v>684</v>
      </c>
      <c r="J6" s="445" t="s">
        <v>683</v>
      </c>
      <c r="K6" s="445" t="s">
        <v>682</v>
      </c>
      <c r="L6" s="445" t="s">
        <v>681</v>
      </c>
      <c r="M6" s="520"/>
      <c r="N6" s="445" t="s">
        <v>684</v>
      </c>
      <c r="O6" s="445" t="s">
        <v>683</v>
      </c>
      <c r="P6" s="445" t="s">
        <v>682</v>
      </c>
      <c r="Q6" s="445" t="s">
        <v>681</v>
      </c>
      <c r="R6" s="706"/>
      <c r="S6" s="706"/>
      <c r="T6" s="706"/>
      <c r="U6" s="706"/>
      <c r="V6" s="706"/>
    </row>
    <row r="7" spans="1:22">
      <c r="A7" s="515">
        <v>1</v>
      </c>
      <c r="B7" s="519" t="s">
        <v>542</v>
      </c>
      <c r="C7" s="508">
        <v>2268938.1321999999</v>
      </c>
      <c r="D7" s="508">
        <v>1082589.7960999999</v>
      </c>
      <c r="E7" s="508">
        <v>611300.84459999995</v>
      </c>
      <c r="F7" s="508">
        <v>575047.4915</v>
      </c>
      <c r="G7" s="508">
        <v>0</v>
      </c>
      <c r="H7" s="508">
        <v>2273726.4233999997</v>
      </c>
      <c r="I7" s="508">
        <v>1078084.7697999999</v>
      </c>
      <c r="J7" s="508">
        <v>619651.27279999992</v>
      </c>
      <c r="K7" s="508">
        <v>575990.38080000004</v>
      </c>
      <c r="L7" s="508">
        <v>0</v>
      </c>
      <c r="M7" s="508">
        <v>717669.03246463998</v>
      </c>
      <c r="N7" s="508">
        <v>9243.9208535199996</v>
      </c>
      <c r="O7" s="508">
        <v>371601.57414239005</v>
      </c>
      <c r="P7" s="508">
        <v>336823.53746873001</v>
      </c>
      <c r="Q7" s="508">
        <v>0</v>
      </c>
      <c r="R7" s="508">
        <v>15</v>
      </c>
      <c r="S7" s="529" t="s">
        <v>779</v>
      </c>
      <c r="T7" s="536" t="s">
        <v>779</v>
      </c>
      <c r="U7" s="508">
        <v>0.1195681</v>
      </c>
      <c r="V7" s="530">
        <v>41.946399999999997</v>
      </c>
    </row>
    <row r="8" spans="1:22">
      <c r="A8" s="515">
        <v>2</v>
      </c>
      <c r="B8" s="518" t="s">
        <v>541</v>
      </c>
      <c r="C8" s="508">
        <v>145540992.66000003</v>
      </c>
      <c r="D8" s="508">
        <v>136333583.0936</v>
      </c>
      <c r="E8" s="508">
        <v>3326918.2451999998</v>
      </c>
      <c r="F8" s="508">
        <v>5880491.3212000001</v>
      </c>
      <c r="G8" s="508">
        <v>0</v>
      </c>
      <c r="H8" s="508">
        <v>147858906.07659984</v>
      </c>
      <c r="I8" s="508">
        <v>137446139.76369986</v>
      </c>
      <c r="J8" s="508">
        <v>3442303.6772000003</v>
      </c>
      <c r="K8" s="508">
        <v>6970462.6356999995</v>
      </c>
      <c r="L8" s="508">
        <v>0</v>
      </c>
      <c r="M8" s="508">
        <v>5636749.0786702801</v>
      </c>
      <c r="N8" s="508">
        <v>841974.69678067998</v>
      </c>
      <c r="O8" s="508">
        <v>508542.73190695001</v>
      </c>
      <c r="P8" s="508">
        <v>4286231.6499826498</v>
      </c>
      <c r="Q8" s="508">
        <v>0</v>
      </c>
      <c r="R8" s="508">
        <v>9584</v>
      </c>
      <c r="S8" s="529">
        <v>0.2782548803359054</v>
      </c>
      <c r="T8" s="536">
        <v>0.33331495191127275</v>
      </c>
      <c r="U8" s="508">
        <v>0.20997832999999999</v>
      </c>
      <c r="V8" s="530">
        <v>43.878900000000002</v>
      </c>
    </row>
    <row r="9" spans="1:22">
      <c r="A9" s="515">
        <v>3</v>
      </c>
      <c r="B9" s="518" t="s">
        <v>540</v>
      </c>
      <c r="C9" s="508">
        <v>0</v>
      </c>
      <c r="D9" s="508">
        <v>0</v>
      </c>
      <c r="E9" s="508">
        <v>0</v>
      </c>
      <c r="F9" s="508">
        <v>0</v>
      </c>
      <c r="G9" s="508">
        <v>0</v>
      </c>
      <c r="H9" s="508">
        <v>0</v>
      </c>
      <c r="I9" s="508">
        <v>0</v>
      </c>
      <c r="J9" s="508">
        <v>0</v>
      </c>
      <c r="K9" s="508">
        <v>0</v>
      </c>
      <c r="L9" s="508">
        <v>0</v>
      </c>
      <c r="M9" s="508">
        <v>0</v>
      </c>
      <c r="N9" s="508">
        <v>0</v>
      </c>
      <c r="O9" s="508">
        <v>0</v>
      </c>
      <c r="P9" s="508">
        <v>0</v>
      </c>
      <c r="Q9" s="508">
        <v>0</v>
      </c>
      <c r="R9" s="508">
        <v>0</v>
      </c>
      <c r="S9" s="529" t="s">
        <v>779</v>
      </c>
      <c r="T9" s="536" t="s">
        <v>779</v>
      </c>
      <c r="U9" s="508">
        <v>0</v>
      </c>
      <c r="V9" s="530">
        <v>0</v>
      </c>
    </row>
    <row r="10" spans="1:22">
      <c r="A10" s="515">
        <v>4</v>
      </c>
      <c r="B10" s="518" t="s">
        <v>539</v>
      </c>
      <c r="C10" s="508">
        <v>21352.880000000001</v>
      </c>
      <c r="D10" s="508">
        <v>21352.880000000001</v>
      </c>
      <c r="E10" s="508">
        <v>0</v>
      </c>
      <c r="F10" s="508">
        <v>0</v>
      </c>
      <c r="G10" s="508">
        <v>0</v>
      </c>
      <c r="H10" s="508">
        <v>21352.880000000001</v>
      </c>
      <c r="I10" s="508">
        <v>21352.880000000001</v>
      </c>
      <c r="J10" s="508">
        <v>0</v>
      </c>
      <c r="K10" s="508">
        <v>0</v>
      </c>
      <c r="L10" s="508">
        <v>0</v>
      </c>
      <c r="M10" s="508">
        <v>212.16350718999999</v>
      </c>
      <c r="N10" s="508">
        <v>212.16350718999999</v>
      </c>
      <c r="O10" s="508">
        <v>0</v>
      </c>
      <c r="P10" s="508">
        <v>0</v>
      </c>
      <c r="Q10" s="508">
        <v>0</v>
      </c>
      <c r="R10" s="508">
        <v>19</v>
      </c>
      <c r="S10" s="529">
        <v>0</v>
      </c>
      <c r="T10" s="536">
        <v>0.23656960329161666</v>
      </c>
      <c r="U10" s="508">
        <v>0</v>
      </c>
      <c r="V10" s="530">
        <v>11.0722</v>
      </c>
    </row>
    <row r="11" spans="1:22">
      <c r="A11" s="515">
        <v>5</v>
      </c>
      <c r="B11" s="518" t="s">
        <v>538</v>
      </c>
      <c r="C11" s="508">
        <v>1751861.2666000002</v>
      </c>
      <c r="D11" s="508">
        <v>1645437.8</v>
      </c>
      <c r="E11" s="508">
        <v>35595.85</v>
      </c>
      <c r="F11" s="508">
        <v>70827.616599999994</v>
      </c>
      <c r="G11" s="508">
        <v>0</v>
      </c>
      <c r="H11" s="508">
        <v>1758182.7766</v>
      </c>
      <c r="I11" s="508">
        <v>1649496.49</v>
      </c>
      <c r="J11" s="508">
        <v>36017.99</v>
      </c>
      <c r="K11" s="508">
        <v>72668.296600000001</v>
      </c>
      <c r="L11" s="508">
        <v>0</v>
      </c>
      <c r="M11" s="508">
        <v>95822.280340890007</v>
      </c>
      <c r="N11" s="508">
        <v>20620.91197221</v>
      </c>
      <c r="O11" s="508">
        <v>5345.9083223799998</v>
      </c>
      <c r="P11" s="508">
        <v>69855.46004630001</v>
      </c>
      <c r="Q11" s="508">
        <v>0</v>
      </c>
      <c r="R11" s="508">
        <v>1716</v>
      </c>
      <c r="S11" s="529">
        <v>0.13769378018680806</v>
      </c>
      <c r="T11" s="536">
        <v>0.14719916061224053</v>
      </c>
      <c r="U11" s="508">
        <v>0.13696805000000001</v>
      </c>
      <c r="V11" s="530">
        <v>24.782</v>
      </c>
    </row>
    <row r="12" spans="1:22">
      <c r="A12" s="515">
        <v>6</v>
      </c>
      <c r="B12" s="518" t="s">
        <v>537</v>
      </c>
      <c r="C12" s="508">
        <v>1780245.1406</v>
      </c>
      <c r="D12" s="508">
        <v>1618685.0005999999</v>
      </c>
      <c r="E12" s="508">
        <v>87029.82</v>
      </c>
      <c r="F12" s="508">
        <v>74530.320000000007</v>
      </c>
      <c r="G12" s="508">
        <v>0</v>
      </c>
      <c r="H12" s="508">
        <v>1820645.9791999999</v>
      </c>
      <c r="I12" s="508">
        <v>1642892.5092</v>
      </c>
      <c r="J12" s="508">
        <v>89545.97</v>
      </c>
      <c r="K12" s="508">
        <v>88207.5</v>
      </c>
      <c r="L12" s="508">
        <v>0</v>
      </c>
      <c r="M12" s="508">
        <v>127846.71550784999</v>
      </c>
      <c r="N12" s="508">
        <v>30527.84180758</v>
      </c>
      <c r="O12" s="508">
        <v>16486.508377599999</v>
      </c>
      <c r="P12" s="508">
        <v>80832.365322669997</v>
      </c>
      <c r="Q12" s="508">
        <v>0</v>
      </c>
      <c r="R12" s="508">
        <v>1717</v>
      </c>
      <c r="S12" s="529">
        <v>0.25860949126349048</v>
      </c>
      <c r="T12" s="536">
        <v>0.32649626817520155</v>
      </c>
      <c r="U12" s="508">
        <v>0.26701349000000002</v>
      </c>
      <c r="V12" s="530">
        <v>22.7622</v>
      </c>
    </row>
    <row r="13" spans="1:22">
      <c r="A13" s="515">
        <v>7</v>
      </c>
      <c r="B13" s="518" t="s">
        <v>536</v>
      </c>
      <c r="C13" s="508">
        <v>110364124.05499999</v>
      </c>
      <c r="D13" s="508">
        <v>106701183.80909999</v>
      </c>
      <c r="E13" s="508">
        <v>1677136.8771000002</v>
      </c>
      <c r="F13" s="508">
        <v>1985803.3687999998</v>
      </c>
      <c r="G13" s="508">
        <v>0</v>
      </c>
      <c r="H13" s="508">
        <v>110749445.88020004</v>
      </c>
      <c r="I13" s="508">
        <v>106947862.43870004</v>
      </c>
      <c r="J13" s="508">
        <v>1683370.6693</v>
      </c>
      <c r="K13" s="508">
        <v>2118212.7722</v>
      </c>
      <c r="L13" s="508">
        <v>0</v>
      </c>
      <c r="M13" s="508">
        <v>593284.33265722007</v>
      </c>
      <c r="N13" s="508">
        <v>110962.87395887001</v>
      </c>
      <c r="O13" s="508">
        <v>90871.27641050001</v>
      </c>
      <c r="P13" s="508">
        <v>391450.18228785001</v>
      </c>
      <c r="Q13" s="508">
        <v>0</v>
      </c>
      <c r="R13" s="508">
        <v>1348</v>
      </c>
      <c r="S13" s="529">
        <v>0.11000686465088155</v>
      </c>
      <c r="T13" s="536">
        <v>0.12181144240265783</v>
      </c>
      <c r="U13" s="508">
        <v>0.10230307</v>
      </c>
      <c r="V13" s="530">
        <v>117.3372</v>
      </c>
    </row>
    <row r="14" spans="1:22">
      <c r="A14" s="513">
        <v>7.1</v>
      </c>
      <c r="B14" s="512" t="s">
        <v>545</v>
      </c>
      <c r="C14" s="508">
        <v>83554338.991700009</v>
      </c>
      <c r="D14" s="508">
        <v>80423952.462200001</v>
      </c>
      <c r="E14" s="508">
        <v>1494615.0171000001</v>
      </c>
      <c r="F14" s="508">
        <v>1635771.5123999999</v>
      </c>
      <c r="G14" s="508">
        <v>0</v>
      </c>
      <c r="H14" s="508">
        <v>83831884.186800018</v>
      </c>
      <c r="I14" s="508">
        <v>80603266.592900023</v>
      </c>
      <c r="J14" s="508">
        <v>1499981.2193</v>
      </c>
      <c r="K14" s="508">
        <v>1728636.3746000002</v>
      </c>
      <c r="L14" s="508">
        <v>0</v>
      </c>
      <c r="M14" s="508">
        <v>420312.35392982</v>
      </c>
      <c r="N14" s="508">
        <v>82891.629332000011</v>
      </c>
      <c r="O14" s="508">
        <v>84709.708497309999</v>
      </c>
      <c r="P14" s="508">
        <v>252711.01610050999</v>
      </c>
      <c r="Q14" s="508">
        <v>0</v>
      </c>
      <c r="R14" s="508">
        <v>928</v>
      </c>
      <c r="S14" s="529">
        <v>0.11135377389588989</v>
      </c>
      <c r="T14" s="536">
        <v>0.12366221135847257</v>
      </c>
      <c r="U14" s="508">
        <v>0.10185798</v>
      </c>
      <c r="V14" s="530">
        <v>120.20489999999999</v>
      </c>
    </row>
    <row r="15" spans="1:22">
      <c r="A15" s="513">
        <v>7.2</v>
      </c>
      <c r="B15" s="512" t="s">
        <v>547</v>
      </c>
      <c r="C15" s="508">
        <v>16327164.250299999</v>
      </c>
      <c r="D15" s="508">
        <v>15985308.313899999</v>
      </c>
      <c r="E15" s="508">
        <v>140373.99</v>
      </c>
      <c r="F15" s="508">
        <v>201481.94639999999</v>
      </c>
      <c r="G15" s="508">
        <v>0</v>
      </c>
      <c r="H15" s="508">
        <v>16367877.9476</v>
      </c>
      <c r="I15" s="508">
        <v>16021437.48</v>
      </c>
      <c r="J15" s="508">
        <v>140593.76</v>
      </c>
      <c r="K15" s="508">
        <v>205846.70759999999</v>
      </c>
      <c r="L15" s="508">
        <v>0</v>
      </c>
      <c r="M15" s="508">
        <v>83259.31375447</v>
      </c>
      <c r="N15" s="508">
        <v>16786.524506999998</v>
      </c>
      <c r="O15" s="508">
        <v>4625.5079697199999</v>
      </c>
      <c r="P15" s="508">
        <v>61847.28127775</v>
      </c>
      <c r="Q15" s="508">
        <v>0</v>
      </c>
      <c r="R15" s="508">
        <v>268</v>
      </c>
      <c r="S15" s="529">
        <v>0.10319893841563038</v>
      </c>
      <c r="T15" s="536">
        <v>0.11243491209034168</v>
      </c>
      <c r="U15" s="508">
        <v>0.10376665</v>
      </c>
      <c r="V15" s="530">
        <v>95.952399999999997</v>
      </c>
    </row>
    <row r="16" spans="1:22">
      <c r="A16" s="513">
        <v>7.3</v>
      </c>
      <c r="B16" s="512" t="s">
        <v>544</v>
      </c>
      <c r="C16" s="508">
        <v>10482620.812999999</v>
      </c>
      <c r="D16" s="508">
        <v>10291923.033</v>
      </c>
      <c r="E16" s="508">
        <v>42147.87</v>
      </c>
      <c r="F16" s="508">
        <v>148549.91</v>
      </c>
      <c r="G16" s="508">
        <v>0</v>
      </c>
      <c r="H16" s="508">
        <v>10549683.745799998</v>
      </c>
      <c r="I16" s="508">
        <v>10323158.365799999</v>
      </c>
      <c r="J16" s="508">
        <v>42795.69</v>
      </c>
      <c r="K16" s="508">
        <v>183729.69</v>
      </c>
      <c r="L16" s="508">
        <v>0</v>
      </c>
      <c r="M16" s="508">
        <v>89712.664972929997</v>
      </c>
      <c r="N16" s="508">
        <v>11284.720119869999</v>
      </c>
      <c r="O16" s="508">
        <v>1536.05994347</v>
      </c>
      <c r="P16" s="508">
        <v>76891.884909589993</v>
      </c>
      <c r="Q16" s="508">
        <v>0</v>
      </c>
      <c r="R16" s="508">
        <v>152</v>
      </c>
      <c r="S16" s="529">
        <v>0.11310001013467028</v>
      </c>
      <c r="T16" s="536">
        <v>0.12643405720705556</v>
      </c>
      <c r="U16" s="508">
        <v>0.10357118999999999</v>
      </c>
      <c r="V16" s="530">
        <v>128.0855</v>
      </c>
    </row>
    <row r="17" spans="1:22">
      <c r="A17" s="515">
        <v>8</v>
      </c>
      <c r="B17" s="518" t="s">
        <v>543</v>
      </c>
      <c r="C17" s="508">
        <v>0</v>
      </c>
      <c r="D17" s="508">
        <v>0</v>
      </c>
      <c r="E17" s="508">
        <v>0</v>
      </c>
      <c r="F17" s="508">
        <v>0</v>
      </c>
      <c r="G17" s="508">
        <v>0</v>
      </c>
      <c r="H17" s="508">
        <v>0</v>
      </c>
      <c r="I17" s="508">
        <v>0</v>
      </c>
      <c r="J17" s="508">
        <v>0</v>
      </c>
      <c r="K17" s="508">
        <v>0</v>
      </c>
      <c r="L17" s="508">
        <v>0</v>
      </c>
      <c r="M17" s="508">
        <v>0</v>
      </c>
      <c r="N17" s="508">
        <v>0</v>
      </c>
      <c r="O17" s="508">
        <v>0</v>
      </c>
      <c r="P17" s="508">
        <v>0</v>
      </c>
      <c r="Q17" s="508">
        <v>0</v>
      </c>
      <c r="R17" s="508">
        <v>0</v>
      </c>
      <c r="S17" s="529" t="s">
        <v>779</v>
      </c>
      <c r="T17" s="536" t="s">
        <v>779</v>
      </c>
      <c r="U17" s="508">
        <v>0</v>
      </c>
      <c r="V17" s="530">
        <v>0</v>
      </c>
    </row>
    <row r="18" spans="1:22">
      <c r="A18" s="517">
        <v>9</v>
      </c>
      <c r="B18" s="516" t="s">
        <v>535</v>
      </c>
      <c r="C18" s="508">
        <v>360010.38</v>
      </c>
      <c r="D18" s="508">
        <v>344662.12</v>
      </c>
      <c r="E18" s="508">
        <v>15348.26</v>
      </c>
      <c r="F18" s="508">
        <v>0</v>
      </c>
      <c r="G18" s="508">
        <v>0</v>
      </c>
      <c r="H18" s="508">
        <v>432265.26</v>
      </c>
      <c r="I18" s="508">
        <v>409263.06</v>
      </c>
      <c r="J18" s="508">
        <v>23002.2</v>
      </c>
      <c r="K18" s="508">
        <v>0</v>
      </c>
      <c r="L18" s="508">
        <v>0</v>
      </c>
      <c r="M18" s="508">
        <v>14920.2221192</v>
      </c>
      <c r="N18" s="508">
        <v>3792.8418962599999</v>
      </c>
      <c r="O18" s="508">
        <v>11127.380222940001</v>
      </c>
      <c r="P18" s="508">
        <v>0</v>
      </c>
      <c r="Q18" s="508">
        <v>0</v>
      </c>
      <c r="R18" s="508">
        <v>27</v>
      </c>
      <c r="S18" s="529" t="s">
        <v>779</v>
      </c>
      <c r="T18" s="536" t="s">
        <v>779</v>
      </c>
      <c r="U18" s="508">
        <v>0.10822598</v>
      </c>
      <c r="V18" s="530">
        <v>63.342399999999998</v>
      </c>
    </row>
    <row r="19" spans="1:22">
      <c r="A19" s="515">
        <v>10</v>
      </c>
      <c r="B19" s="514" t="s">
        <v>546</v>
      </c>
      <c r="C19" s="508">
        <v>262087524.51440001</v>
      </c>
      <c r="D19" s="508">
        <v>247747494.49940002</v>
      </c>
      <c r="E19" s="508">
        <v>5753329.8969000001</v>
      </c>
      <c r="F19" s="508">
        <v>8586700.1181000005</v>
      </c>
      <c r="G19" s="508">
        <v>0</v>
      </c>
      <c r="H19" s="508">
        <v>264914525.27599984</v>
      </c>
      <c r="I19" s="508">
        <v>249195091.9113999</v>
      </c>
      <c r="J19" s="508">
        <v>5893891.7793000005</v>
      </c>
      <c r="K19" s="508">
        <v>9825541.5853000004</v>
      </c>
      <c r="L19" s="508">
        <v>0</v>
      </c>
      <c r="M19" s="508">
        <v>7186503.8252672702</v>
      </c>
      <c r="N19" s="508">
        <v>1017335.2507763101</v>
      </c>
      <c r="O19" s="508">
        <v>1003975.3793827601</v>
      </c>
      <c r="P19" s="508">
        <v>5165193.1951081995</v>
      </c>
      <c r="Q19" s="508">
        <v>0</v>
      </c>
      <c r="R19" s="508">
        <v>14426</v>
      </c>
      <c r="S19" s="529">
        <v>0.19492513188607899</v>
      </c>
      <c r="T19" s="536">
        <v>0.22782997590227796</v>
      </c>
      <c r="U19" s="536">
        <v>0.16359648159786738</v>
      </c>
      <c r="V19" s="530">
        <v>74.187899999999999</v>
      </c>
    </row>
    <row r="20" spans="1:22" ht="24">
      <c r="A20" s="513">
        <v>10.1</v>
      </c>
      <c r="B20" s="512" t="s">
        <v>550</v>
      </c>
      <c r="C20" s="508">
        <v>0</v>
      </c>
      <c r="D20" s="508">
        <v>0</v>
      </c>
      <c r="E20" s="508">
        <v>0</v>
      </c>
      <c r="F20" s="508">
        <v>0</v>
      </c>
      <c r="G20" s="508">
        <v>0</v>
      </c>
      <c r="H20" s="508">
        <v>0</v>
      </c>
      <c r="I20" s="508">
        <v>0</v>
      </c>
      <c r="J20" s="508">
        <v>0</v>
      </c>
      <c r="K20" s="508">
        <v>0</v>
      </c>
      <c r="L20" s="508">
        <v>0</v>
      </c>
      <c r="M20" s="508">
        <v>0</v>
      </c>
      <c r="N20" s="508">
        <v>0</v>
      </c>
      <c r="O20" s="508">
        <v>0</v>
      </c>
      <c r="P20" s="508">
        <v>0</v>
      </c>
      <c r="Q20" s="508">
        <v>0</v>
      </c>
      <c r="R20" s="508">
        <v>0</v>
      </c>
      <c r="S20" s="529">
        <v>0</v>
      </c>
      <c r="T20" s="508">
        <v>0</v>
      </c>
      <c r="U20" s="508">
        <v>0</v>
      </c>
      <c r="V20" s="530">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topLeftCell="A22" zoomScale="80" zoomScaleNormal="80" workbookViewId="0">
      <selection activeCell="B45" sqref="B45"/>
    </sheetView>
  </sheetViews>
  <sheetFormatPr defaultRowHeight="14.4"/>
  <cols>
    <col min="2" max="2" width="66.5546875" customWidth="1"/>
    <col min="3" max="8" width="17.88671875" customWidth="1"/>
  </cols>
  <sheetData>
    <row r="1" spans="1:8" s="5" customFormat="1" ht="13.8">
      <c r="A1" s="2" t="s">
        <v>30</v>
      </c>
      <c r="B1" s="3" t="str">
        <f>Info!C2</f>
        <v>Terabank</v>
      </c>
      <c r="C1" s="3"/>
      <c r="D1" s="4"/>
      <c r="E1" s="4"/>
      <c r="F1" s="4"/>
      <c r="G1" s="4"/>
    </row>
    <row r="2" spans="1:8" s="5" customFormat="1" ht="13.8">
      <c r="A2" s="2" t="s">
        <v>31</v>
      </c>
      <c r="B2" s="309">
        <f>'1. key ratios'!B2</f>
        <v>45657</v>
      </c>
      <c r="C2" s="3"/>
      <c r="D2" s="4"/>
      <c r="E2" s="4"/>
      <c r="F2" s="4"/>
      <c r="G2" s="4"/>
    </row>
    <row r="4" spans="1:8">
      <c r="A4" s="601" t="s">
        <v>6</v>
      </c>
      <c r="B4" s="603" t="s">
        <v>621</v>
      </c>
      <c r="C4" s="596" t="s">
        <v>558</v>
      </c>
      <c r="D4" s="596"/>
      <c r="E4" s="596"/>
      <c r="F4" s="596" t="s">
        <v>559</v>
      </c>
      <c r="G4" s="596"/>
      <c r="H4" s="597"/>
    </row>
    <row r="5" spans="1:8" ht="15.6" customHeight="1">
      <c r="A5" s="602"/>
      <c r="B5" s="604"/>
      <c r="C5" s="387" t="s">
        <v>32</v>
      </c>
      <c r="D5" s="387" t="s">
        <v>33</v>
      </c>
      <c r="E5" s="387" t="s">
        <v>34</v>
      </c>
      <c r="F5" s="387" t="s">
        <v>32</v>
      </c>
      <c r="G5" s="387" t="s">
        <v>33</v>
      </c>
      <c r="H5" s="387" t="s">
        <v>34</v>
      </c>
    </row>
    <row r="6" spans="1:8">
      <c r="A6" s="388">
        <v>1</v>
      </c>
      <c r="B6" s="389" t="s">
        <v>622</v>
      </c>
      <c r="C6" s="372">
        <v>129071347.4241996</v>
      </c>
      <c r="D6" s="372">
        <v>60144040.575800456</v>
      </c>
      <c r="E6" s="372">
        <v>189215388.00000006</v>
      </c>
      <c r="F6" s="372">
        <v>115552239.93607621</v>
      </c>
      <c r="G6" s="372">
        <v>49012025.023923472</v>
      </c>
      <c r="H6" s="372">
        <v>164564264.95999968</v>
      </c>
    </row>
    <row r="7" spans="1:8">
      <c r="A7" s="388">
        <v>1.1000000000000001</v>
      </c>
      <c r="B7" s="377" t="s">
        <v>565</v>
      </c>
      <c r="C7" s="372">
        <v>0</v>
      </c>
      <c r="D7" s="372">
        <v>0</v>
      </c>
      <c r="E7" s="372">
        <v>0</v>
      </c>
      <c r="F7" s="372">
        <v>0</v>
      </c>
      <c r="G7" s="372">
        <v>0</v>
      </c>
      <c r="H7" s="372">
        <v>0</v>
      </c>
    </row>
    <row r="8" spans="1:8">
      <c r="A8" s="388">
        <v>1.2</v>
      </c>
      <c r="B8" s="377" t="s">
        <v>567</v>
      </c>
      <c r="C8" s="372">
        <v>0</v>
      </c>
      <c r="D8" s="372">
        <v>0</v>
      </c>
      <c r="E8" s="372">
        <v>0</v>
      </c>
      <c r="F8" s="372">
        <v>0</v>
      </c>
      <c r="G8" s="372">
        <v>0</v>
      </c>
      <c r="H8" s="372">
        <v>0</v>
      </c>
    </row>
    <row r="9" spans="1:8" ht="21.6" customHeight="1">
      <c r="A9" s="388">
        <v>1.3</v>
      </c>
      <c r="B9" s="377" t="s">
        <v>623</v>
      </c>
      <c r="C9" s="372">
        <v>0</v>
      </c>
      <c r="D9" s="372">
        <v>0</v>
      </c>
      <c r="E9" s="372">
        <v>0</v>
      </c>
      <c r="F9" s="372">
        <v>0</v>
      </c>
      <c r="G9" s="372">
        <v>0</v>
      </c>
      <c r="H9" s="372">
        <v>0</v>
      </c>
    </row>
    <row r="10" spans="1:8">
      <c r="A10" s="388">
        <v>1.4</v>
      </c>
      <c r="B10" s="377" t="s">
        <v>569</v>
      </c>
      <c r="C10" s="372">
        <v>0</v>
      </c>
      <c r="D10" s="372">
        <v>0</v>
      </c>
      <c r="E10" s="372">
        <v>0</v>
      </c>
      <c r="F10" s="372">
        <v>0</v>
      </c>
      <c r="G10" s="372">
        <v>0</v>
      </c>
      <c r="H10" s="372">
        <v>0</v>
      </c>
    </row>
    <row r="11" spans="1:8">
      <c r="A11" s="388">
        <v>1.5</v>
      </c>
      <c r="B11" s="377" t="s">
        <v>573</v>
      </c>
      <c r="C11" s="372">
        <v>129104685.0282446</v>
      </c>
      <c r="D11" s="372">
        <v>60144040.575800456</v>
      </c>
      <c r="E11" s="372">
        <v>189248725.60404506</v>
      </c>
      <c r="F11" s="372">
        <v>117892675.31908923</v>
      </c>
      <c r="G11" s="372">
        <v>49012025.023923472</v>
      </c>
      <c r="H11" s="372">
        <v>166904700.34301269</v>
      </c>
    </row>
    <row r="12" spans="1:8">
      <c r="A12" s="388">
        <v>1.6</v>
      </c>
      <c r="B12" s="378" t="s">
        <v>455</v>
      </c>
      <c r="C12" s="372">
        <v>-33337.604044998297</v>
      </c>
      <c r="D12" s="372">
        <v>0</v>
      </c>
      <c r="E12" s="372">
        <v>-33337.604044998297</v>
      </c>
      <c r="F12" s="372">
        <v>-2340435.3830130245</v>
      </c>
      <c r="G12" s="372">
        <v>0</v>
      </c>
      <c r="H12" s="372">
        <v>-2340435.3830130245</v>
      </c>
    </row>
    <row r="13" spans="1:8">
      <c r="A13" s="388">
        <v>2</v>
      </c>
      <c r="B13" s="390" t="s">
        <v>624</v>
      </c>
      <c r="C13" s="372">
        <v>-79374303.060000047</v>
      </c>
      <c r="D13" s="372">
        <v>-33183799.581234541</v>
      </c>
      <c r="E13" s="372">
        <v>-112558102.64123459</v>
      </c>
      <c r="F13" s="372">
        <v>-70983585.950000018</v>
      </c>
      <c r="G13" s="372">
        <v>-24368625.66000003</v>
      </c>
      <c r="H13" s="372">
        <v>-95352211.610000044</v>
      </c>
    </row>
    <row r="14" spans="1:8">
      <c r="A14" s="388">
        <v>2.1</v>
      </c>
      <c r="B14" s="377" t="s">
        <v>625</v>
      </c>
      <c r="C14" s="372">
        <v>0</v>
      </c>
      <c r="D14" s="372">
        <v>0</v>
      </c>
      <c r="E14" s="372">
        <v>0</v>
      </c>
      <c r="F14" s="372">
        <v>0</v>
      </c>
      <c r="G14" s="372">
        <v>0</v>
      </c>
      <c r="H14" s="372">
        <v>0</v>
      </c>
    </row>
    <row r="15" spans="1:8" ht="24.6" customHeight="1">
      <c r="A15" s="388">
        <v>2.2000000000000002</v>
      </c>
      <c r="B15" s="377" t="s">
        <v>626</v>
      </c>
      <c r="C15" s="372">
        <v>0</v>
      </c>
      <c r="D15" s="372">
        <v>0</v>
      </c>
      <c r="E15" s="372">
        <v>0</v>
      </c>
      <c r="F15" s="372">
        <v>0</v>
      </c>
      <c r="G15" s="372">
        <v>0</v>
      </c>
      <c r="H15" s="372">
        <v>0</v>
      </c>
    </row>
    <row r="16" spans="1:8" ht="20.399999999999999" customHeight="1">
      <c r="A16" s="388">
        <v>2.2999999999999998</v>
      </c>
      <c r="B16" s="377" t="s">
        <v>627</v>
      </c>
      <c r="C16" s="372">
        <v>-78471899.200000048</v>
      </c>
      <c r="D16" s="372">
        <v>-33183799.581234541</v>
      </c>
      <c r="E16" s="372">
        <v>-111655698.78123459</v>
      </c>
      <c r="F16" s="372">
        <v>-70388480.660000011</v>
      </c>
      <c r="G16" s="372">
        <v>-24368625.66000003</v>
      </c>
      <c r="H16" s="372">
        <v>-94757106.320000038</v>
      </c>
    </row>
    <row r="17" spans="1:8">
      <c r="A17" s="388">
        <v>2.4</v>
      </c>
      <c r="B17" s="377" t="s">
        <v>628</v>
      </c>
      <c r="C17" s="372">
        <v>-902403.86</v>
      </c>
      <c r="D17" s="372">
        <v>0</v>
      </c>
      <c r="E17" s="372">
        <v>-902403.86</v>
      </c>
      <c r="F17" s="372">
        <v>-595105.29</v>
      </c>
      <c r="G17" s="372">
        <v>0</v>
      </c>
      <c r="H17" s="372">
        <v>-595105.29</v>
      </c>
    </row>
    <row r="18" spans="1:8">
      <c r="A18" s="388">
        <v>3</v>
      </c>
      <c r="B18" s="390" t="s">
        <v>629</v>
      </c>
      <c r="C18" s="372">
        <v>0</v>
      </c>
      <c r="D18" s="372">
        <v>0</v>
      </c>
      <c r="E18" s="372">
        <v>0</v>
      </c>
      <c r="F18" s="372">
        <v>0</v>
      </c>
      <c r="G18" s="372">
        <v>0</v>
      </c>
      <c r="H18" s="372">
        <v>0</v>
      </c>
    </row>
    <row r="19" spans="1:8">
      <c r="A19" s="388">
        <v>4</v>
      </c>
      <c r="B19" s="390" t="s">
        <v>630</v>
      </c>
      <c r="C19" s="372">
        <v>7555092.0300000003</v>
      </c>
      <c r="D19" s="372">
        <v>2695985.9699999997</v>
      </c>
      <c r="E19" s="372">
        <v>10251078</v>
      </c>
      <c r="F19" s="372">
        <v>7011974.4700000007</v>
      </c>
      <c r="G19" s="372">
        <v>2551588.5299999993</v>
      </c>
      <c r="H19" s="372">
        <v>9563563</v>
      </c>
    </row>
    <row r="20" spans="1:8">
      <c r="A20" s="388">
        <v>5</v>
      </c>
      <c r="B20" s="390" t="s">
        <v>631</v>
      </c>
      <c r="C20" s="372">
        <v>-2857071.1700000004</v>
      </c>
      <c r="D20" s="372">
        <v>-2255956.8299999996</v>
      </c>
      <c r="E20" s="372">
        <v>-5113028</v>
      </c>
      <c r="F20" s="372">
        <v>-2451684.4499999993</v>
      </c>
      <c r="G20" s="372">
        <v>-2016454.5500000007</v>
      </c>
      <c r="H20" s="372">
        <v>-4468139</v>
      </c>
    </row>
    <row r="21" spans="1:8" ht="24" customHeight="1">
      <c r="A21" s="388">
        <v>6</v>
      </c>
      <c r="B21" s="390" t="s">
        <v>632</v>
      </c>
      <c r="C21" s="372">
        <v>44996.29</v>
      </c>
      <c r="D21" s="372">
        <v>0</v>
      </c>
      <c r="E21" s="372">
        <v>44996.29</v>
      </c>
      <c r="F21" s="372">
        <v>0</v>
      </c>
      <c r="G21" s="372">
        <v>0</v>
      </c>
      <c r="H21" s="372">
        <v>0</v>
      </c>
    </row>
    <row r="22" spans="1:8" ht="18.600000000000001" customHeight="1">
      <c r="A22" s="388">
        <v>7</v>
      </c>
      <c r="B22" s="390" t="s">
        <v>633</v>
      </c>
      <c r="C22" s="372">
        <v>0</v>
      </c>
      <c r="D22" s="372">
        <v>0</v>
      </c>
      <c r="E22" s="372">
        <v>0</v>
      </c>
      <c r="F22" s="372">
        <v>0</v>
      </c>
      <c r="G22" s="372">
        <v>0</v>
      </c>
      <c r="H22" s="372">
        <v>0</v>
      </c>
    </row>
    <row r="23" spans="1:8" ht="25.5" customHeight="1">
      <c r="A23" s="388">
        <v>8</v>
      </c>
      <c r="B23" s="391" t="s">
        <v>634</v>
      </c>
      <c r="C23" s="372">
        <v>0</v>
      </c>
      <c r="D23" s="372">
        <v>0</v>
      </c>
      <c r="E23" s="372">
        <v>0</v>
      </c>
      <c r="F23" s="372">
        <v>0</v>
      </c>
      <c r="G23" s="372">
        <v>0</v>
      </c>
      <c r="H23" s="372">
        <v>0</v>
      </c>
    </row>
    <row r="24" spans="1:8" ht="34.5" customHeight="1">
      <c r="A24" s="388">
        <v>9</v>
      </c>
      <c r="B24" s="391" t="s">
        <v>635</v>
      </c>
      <c r="C24" s="372">
        <v>0</v>
      </c>
      <c r="D24" s="372">
        <v>0</v>
      </c>
      <c r="E24" s="372">
        <v>0</v>
      </c>
      <c r="F24" s="372">
        <v>0</v>
      </c>
      <c r="G24" s="372">
        <v>0</v>
      </c>
      <c r="H24" s="372">
        <v>0</v>
      </c>
    </row>
    <row r="25" spans="1:8">
      <c r="A25" s="388">
        <v>10</v>
      </c>
      <c r="B25" s="390" t="s">
        <v>636</v>
      </c>
      <c r="C25" s="372">
        <v>7514640</v>
      </c>
      <c r="D25" s="372">
        <v>0</v>
      </c>
      <c r="E25" s="372">
        <v>7514640</v>
      </c>
      <c r="F25" s="372">
        <v>5318627</v>
      </c>
      <c r="G25" s="372">
        <v>0</v>
      </c>
      <c r="H25" s="372">
        <v>5318627</v>
      </c>
    </row>
    <row r="26" spans="1:8">
      <c r="A26" s="388">
        <v>11</v>
      </c>
      <c r="B26" s="392" t="s">
        <v>637</v>
      </c>
      <c r="C26" s="537">
        <v>425798.08819039341</v>
      </c>
      <c r="D26" s="372">
        <v>0</v>
      </c>
      <c r="E26" s="372">
        <v>425798.08819039341</v>
      </c>
      <c r="F26" s="372">
        <v>3966185.4231957961</v>
      </c>
      <c r="G26" s="372">
        <v>0</v>
      </c>
      <c r="H26" s="372">
        <v>3966185.4231957961</v>
      </c>
    </row>
    <row r="27" spans="1:8">
      <c r="A27" s="388">
        <v>12</v>
      </c>
      <c r="B27" s="390" t="s">
        <v>638</v>
      </c>
      <c r="C27" s="372">
        <v>479709.9599999999</v>
      </c>
      <c r="D27" s="372">
        <v>640600.67000000004</v>
      </c>
      <c r="E27" s="372">
        <v>1120310.6299999999</v>
      </c>
      <c r="F27" s="372">
        <v>48543.38</v>
      </c>
      <c r="G27" s="372">
        <v>0</v>
      </c>
      <c r="H27" s="372">
        <v>48543.38</v>
      </c>
    </row>
    <row r="28" spans="1:8">
      <c r="A28" s="388">
        <v>13</v>
      </c>
      <c r="B28" s="393" t="s">
        <v>639</v>
      </c>
      <c r="C28" s="372">
        <v>-9885545.7431603</v>
      </c>
      <c r="D28" s="372">
        <v>-87114.18</v>
      </c>
      <c r="E28" s="372">
        <v>-9972659.9231602997</v>
      </c>
      <c r="F28" s="372">
        <v>-7532711.7841794528</v>
      </c>
      <c r="G28" s="372">
        <v>0</v>
      </c>
      <c r="H28" s="372">
        <v>-7532711.7841794528</v>
      </c>
    </row>
    <row r="29" spans="1:8">
      <c r="A29" s="388">
        <v>14</v>
      </c>
      <c r="B29" s="394" t="s">
        <v>640</v>
      </c>
      <c r="C29" s="372">
        <v>-33410325.647551022</v>
      </c>
      <c r="D29" s="372">
        <v>-164811.99</v>
      </c>
      <c r="E29" s="372">
        <v>-33575137.637551025</v>
      </c>
      <c r="F29" s="372">
        <v>-32394261.132448979</v>
      </c>
      <c r="G29" s="372">
        <v>-214530.07</v>
      </c>
      <c r="H29" s="372">
        <v>-32608791.202448979</v>
      </c>
    </row>
    <row r="30" spans="1:8">
      <c r="A30" s="388">
        <v>14.1</v>
      </c>
      <c r="B30" s="365" t="s">
        <v>641</v>
      </c>
      <c r="C30" s="372">
        <v>-29800439.15755102</v>
      </c>
      <c r="D30" s="372">
        <v>0</v>
      </c>
      <c r="E30" s="372">
        <v>-29800439.15755102</v>
      </c>
      <c r="F30" s="372">
        <v>-28400332.00244898</v>
      </c>
      <c r="G30" s="372">
        <v>0</v>
      </c>
      <c r="H30" s="372">
        <v>-28400332.00244898</v>
      </c>
    </row>
    <row r="31" spans="1:8">
      <c r="A31" s="388">
        <v>14.2</v>
      </c>
      <c r="B31" s="365" t="s">
        <v>642</v>
      </c>
      <c r="C31" s="372">
        <v>-3609886.49</v>
      </c>
      <c r="D31" s="372">
        <v>-164811.99</v>
      </c>
      <c r="E31" s="372">
        <v>-3774698.4800000004</v>
      </c>
      <c r="F31" s="372">
        <v>-3993929.13</v>
      </c>
      <c r="G31" s="372">
        <v>-214530.07</v>
      </c>
      <c r="H31" s="372">
        <v>-4208459.2</v>
      </c>
    </row>
    <row r="32" spans="1:8">
      <c r="A32" s="388">
        <v>15</v>
      </c>
      <c r="B32" s="390" t="s">
        <v>643</v>
      </c>
      <c r="C32" s="372">
        <v>-6334162</v>
      </c>
      <c r="D32" s="372">
        <v>0</v>
      </c>
      <c r="E32" s="372">
        <v>-6334162</v>
      </c>
      <c r="F32" s="372">
        <v>-5273046</v>
      </c>
      <c r="G32" s="372">
        <v>0</v>
      </c>
      <c r="H32" s="372">
        <v>-5273046</v>
      </c>
    </row>
    <row r="33" spans="1:8" ht="22.5" customHeight="1">
      <c r="A33" s="388">
        <v>16</v>
      </c>
      <c r="B33" s="363" t="s">
        <v>644</v>
      </c>
      <c r="C33" s="372">
        <v>0</v>
      </c>
      <c r="D33" s="372">
        <v>0</v>
      </c>
      <c r="E33" s="372">
        <v>0</v>
      </c>
      <c r="F33" s="372">
        <v>0</v>
      </c>
      <c r="G33" s="372">
        <v>0</v>
      </c>
      <c r="H33" s="372">
        <v>0</v>
      </c>
    </row>
    <row r="34" spans="1:8">
      <c r="A34" s="388">
        <v>17</v>
      </c>
      <c r="B34" s="390" t="s">
        <v>645</v>
      </c>
      <c r="C34" s="372">
        <v>379734.28088092851</v>
      </c>
      <c r="D34" s="372">
        <v>0</v>
      </c>
      <c r="E34" s="372">
        <v>379734.28088092851</v>
      </c>
      <c r="F34" s="372">
        <v>-723761.81656736438</v>
      </c>
      <c r="G34" s="372">
        <v>0</v>
      </c>
      <c r="H34" s="372">
        <v>-723761.81656736438</v>
      </c>
    </row>
    <row r="35" spans="1:8">
      <c r="A35" s="388">
        <v>17.100000000000001</v>
      </c>
      <c r="B35" s="365" t="s">
        <v>646</v>
      </c>
      <c r="C35" s="542">
        <v>375520.42754807428</v>
      </c>
      <c r="D35" s="372">
        <v>0</v>
      </c>
      <c r="E35" s="372">
        <v>375520.42754807428</v>
      </c>
      <c r="F35" s="372">
        <v>0</v>
      </c>
      <c r="G35" s="372">
        <v>0</v>
      </c>
      <c r="H35" s="372">
        <v>0</v>
      </c>
    </row>
    <row r="36" spans="1:8">
      <c r="A36" s="388">
        <v>17.2</v>
      </c>
      <c r="B36" s="365" t="s">
        <v>647</v>
      </c>
      <c r="C36" s="372">
        <v>4213.8533328542544</v>
      </c>
      <c r="D36" s="372">
        <v>0</v>
      </c>
      <c r="E36" s="372">
        <v>4213.8533328542544</v>
      </c>
      <c r="F36" s="372">
        <v>-723761.81656736438</v>
      </c>
      <c r="G36" s="372">
        <v>0</v>
      </c>
      <c r="H36" s="372">
        <v>-723761.81656736438</v>
      </c>
    </row>
    <row r="37" spans="1:8" ht="41.4" customHeight="1">
      <c r="A37" s="388">
        <v>18</v>
      </c>
      <c r="B37" s="395" t="s">
        <v>648</v>
      </c>
      <c r="C37" s="372">
        <v>-6487259.5006114943</v>
      </c>
      <c r="D37" s="372">
        <v>998855.11531961022</v>
      </c>
      <c r="E37" s="372">
        <v>-5488404.3852918837</v>
      </c>
      <c r="F37" s="372">
        <v>-4855013.0183065962</v>
      </c>
      <c r="G37" s="372">
        <v>2233731.0469248504</v>
      </c>
      <c r="H37" s="372">
        <v>-2621281.9713817458</v>
      </c>
    </row>
    <row r="38" spans="1:8">
      <c r="A38" s="388">
        <v>18.100000000000001</v>
      </c>
      <c r="B38" s="396" t="s">
        <v>649</v>
      </c>
      <c r="C38" s="372">
        <v>0</v>
      </c>
      <c r="D38" s="372">
        <v>0</v>
      </c>
      <c r="E38" s="372">
        <v>0</v>
      </c>
      <c r="F38" s="372">
        <v>0</v>
      </c>
      <c r="G38" s="372">
        <v>0</v>
      </c>
      <c r="H38" s="372">
        <v>0</v>
      </c>
    </row>
    <row r="39" spans="1:8">
      <c r="A39" s="388">
        <v>18.2</v>
      </c>
      <c r="B39" s="396" t="s">
        <v>650</v>
      </c>
      <c r="C39" s="372">
        <v>-6487259.5006114943</v>
      </c>
      <c r="D39" s="372">
        <v>998855.11531961022</v>
      </c>
      <c r="E39" s="372">
        <v>-5488404.3852918837</v>
      </c>
      <c r="F39" s="372">
        <v>-4855013.0183065962</v>
      </c>
      <c r="G39" s="372">
        <v>2233731.0469248504</v>
      </c>
      <c r="H39" s="372">
        <v>-2621281.9713817458</v>
      </c>
    </row>
    <row r="40" spans="1:8" ht="24.6" customHeight="1">
      <c r="A40" s="388">
        <v>19</v>
      </c>
      <c r="B40" s="395" t="s">
        <v>651</v>
      </c>
      <c r="C40" s="372">
        <v>0</v>
      </c>
      <c r="D40" s="372">
        <v>0</v>
      </c>
      <c r="E40" s="372">
        <v>0</v>
      </c>
      <c r="F40" s="372">
        <v>0</v>
      </c>
      <c r="G40" s="372">
        <v>0</v>
      </c>
      <c r="H40" s="372">
        <v>0</v>
      </c>
    </row>
    <row r="41" spans="1:8" ht="17.399999999999999" customHeight="1">
      <c r="A41" s="388">
        <v>20</v>
      </c>
      <c r="B41" s="395" t="s">
        <v>652</v>
      </c>
      <c r="C41" s="537">
        <v>0</v>
      </c>
      <c r="D41" s="372">
        <v>0</v>
      </c>
      <c r="E41" s="372">
        <v>0</v>
      </c>
      <c r="F41" s="372">
        <v>0</v>
      </c>
      <c r="G41" s="372">
        <v>0</v>
      </c>
      <c r="H41" s="372">
        <v>0</v>
      </c>
    </row>
    <row r="42" spans="1:8" ht="26.4" customHeight="1">
      <c r="A42" s="388">
        <v>21</v>
      </c>
      <c r="B42" s="395" t="s">
        <v>653</v>
      </c>
      <c r="C42" s="372">
        <v>0</v>
      </c>
      <c r="D42" s="372">
        <v>0</v>
      </c>
      <c r="E42" s="372">
        <v>0</v>
      </c>
      <c r="F42" s="372">
        <v>0</v>
      </c>
      <c r="G42" s="372">
        <v>0</v>
      </c>
      <c r="H42" s="372">
        <v>0</v>
      </c>
    </row>
    <row r="43" spans="1:8">
      <c r="A43" s="388">
        <v>22</v>
      </c>
      <c r="B43" s="397" t="s">
        <v>654</v>
      </c>
      <c r="C43" s="372">
        <v>7122650.9519480513</v>
      </c>
      <c r="D43" s="372">
        <v>28787799.749885529</v>
      </c>
      <c r="E43" s="372">
        <v>35910450.701833583</v>
      </c>
      <c r="F43" s="372">
        <v>7683506.0577695873</v>
      </c>
      <c r="G43" s="372">
        <v>27197734.32084829</v>
      </c>
      <c r="H43" s="372">
        <v>34881240.378617875</v>
      </c>
    </row>
    <row r="44" spans="1:8">
      <c r="A44" s="388">
        <v>23</v>
      </c>
      <c r="B44" s="397" t="s">
        <v>655</v>
      </c>
      <c r="C44" s="372">
        <v>-5276396</v>
      </c>
      <c r="D44" s="372">
        <v>0</v>
      </c>
      <c r="E44" s="372">
        <v>-5276396</v>
      </c>
      <c r="F44" s="372">
        <v>-5049719</v>
      </c>
      <c r="G44" s="372">
        <v>0</v>
      </c>
      <c r="H44" s="372">
        <v>-5049719</v>
      </c>
    </row>
    <row r="45" spans="1:8">
      <c r="A45" s="388">
        <v>24</v>
      </c>
      <c r="B45" s="398" t="s">
        <v>656</v>
      </c>
      <c r="C45" s="372">
        <v>1846254.9519480513</v>
      </c>
      <c r="D45" s="372">
        <v>28787799.749885529</v>
      </c>
      <c r="E45" s="372">
        <v>30634054.70183358</v>
      </c>
      <c r="F45" s="372">
        <v>2633787.0577695873</v>
      </c>
      <c r="G45" s="372">
        <v>27197734.32084829</v>
      </c>
      <c r="H45" s="372">
        <v>29831521.378617875</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topLeftCell="A10" zoomScale="70" zoomScaleNormal="70" workbookViewId="0">
      <selection activeCell="C38" sqref="C38"/>
    </sheetView>
  </sheetViews>
  <sheetFormatPr defaultRowHeight="14.4"/>
  <cols>
    <col min="1" max="1" width="8.6640625" style="385"/>
    <col min="2" max="2" width="87.5546875" bestFit="1" customWidth="1"/>
    <col min="3" max="8" width="15.44140625" customWidth="1"/>
  </cols>
  <sheetData>
    <row r="1" spans="1:8" s="5" customFormat="1" ht="13.8">
      <c r="A1" s="2" t="s">
        <v>30</v>
      </c>
      <c r="B1" s="3" t="str">
        <f>Info!C2</f>
        <v>Terabank</v>
      </c>
      <c r="C1" s="3"/>
      <c r="D1" s="4"/>
      <c r="E1" s="4"/>
      <c r="F1" s="4"/>
      <c r="G1" s="4"/>
    </row>
    <row r="2" spans="1:8" s="5" customFormat="1" ht="13.8">
      <c r="A2" s="2" t="s">
        <v>31</v>
      </c>
      <c r="B2" s="309">
        <f>'1. key ratios'!B2</f>
        <v>45657</v>
      </c>
      <c r="C2" s="3"/>
      <c r="D2" s="4"/>
      <c r="E2" s="4"/>
      <c r="F2" s="4"/>
      <c r="G2" s="4"/>
    </row>
    <row r="3" spans="1:8" ht="15" thickBot="1">
      <c r="A3"/>
    </row>
    <row r="4" spans="1:8">
      <c r="A4" s="605" t="s">
        <v>6</v>
      </c>
      <c r="B4" s="606" t="s">
        <v>94</v>
      </c>
      <c r="C4" s="596" t="s">
        <v>558</v>
      </c>
      <c r="D4" s="596"/>
      <c r="E4" s="596"/>
      <c r="F4" s="596" t="s">
        <v>559</v>
      </c>
      <c r="G4" s="596"/>
      <c r="H4" s="597"/>
    </row>
    <row r="5" spans="1:8">
      <c r="A5" s="605"/>
      <c r="B5" s="606"/>
      <c r="C5" s="387" t="s">
        <v>32</v>
      </c>
      <c r="D5" s="387" t="s">
        <v>33</v>
      </c>
      <c r="E5" s="387" t="s">
        <v>34</v>
      </c>
      <c r="F5" s="387" t="s">
        <v>32</v>
      </c>
      <c r="G5" s="387" t="s">
        <v>33</v>
      </c>
      <c r="H5" s="387" t="s">
        <v>34</v>
      </c>
    </row>
    <row r="6" spans="1:8">
      <c r="A6" s="373">
        <v>1</v>
      </c>
      <c r="B6" s="399" t="s">
        <v>657</v>
      </c>
      <c r="C6" s="400">
        <v>0</v>
      </c>
      <c r="D6" s="400">
        <v>0</v>
      </c>
      <c r="E6" s="400">
        <v>0</v>
      </c>
      <c r="F6" s="400">
        <v>0</v>
      </c>
      <c r="G6" s="400">
        <v>0</v>
      </c>
      <c r="H6" s="400">
        <v>0</v>
      </c>
    </row>
    <row r="7" spans="1:8">
      <c r="A7" s="373">
        <v>2</v>
      </c>
      <c r="B7" s="399" t="s">
        <v>196</v>
      </c>
      <c r="C7" s="400">
        <v>0</v>
      </c>
      <c r="D7" s="400">
        <v>0</v>
      </c>
      <c r="E7" s="400">
        <v>0</v>
      </c>
      <c r="F7" s="400">
        <v>0</v>
      </c>
      <c r="G7" s="400">
        <v>0</v>
      </c>
      <c r="H7" s="400">
        <v>0</v>
      </c>
    </row>
    <row r="8" spans="1:8">
      <c r="A8" s="373">
        <v>3</v>
      </c>
      <c r="B8" s="399" t="s">
        <v>206</v>
      </c>
      <c r="C8" s="400">
        <v>277053334.30999982</v>
      </c>
      <c r="D8" s="400">
        <v>436944323.45000011</v>
      </c>
      <c r="E8" s="400">
        <v>713997657.75999999</v>
      </c>
      <c r="F8" s="400">
        <v>242925968.85000026</v>
      </c>
      <c r="G8" s="400">
        <v>413845232.37000012</v>
      </c>
      <c r="H8" s="400">
        <v>656771201.22000039</v>
      </c>
    </row>
    <row r="9" spans="1:8">
      <c r="A9" s="373">
        <v>3.1</v>
      </c>
      <c r="B9" s="401" t="s">
        <v>197</v>
      </c>
      <c r="C9" s="400">
        <v>173090097.66999978</v>
      </c>
      <c r="D9" s="400">
        <v>436944323.45000011</v>
      </c>
      <c r="E9" s="400">
        <v>610034421.11999989</v>
      </c>
      <c r="F9" s="400">
        <v>176416347.32000029</v>
      </c>
      <c r="G9" s="400">
        <v>413845232.37000012</v>
      </c>
      <c r="H9" s="400">
        <v>590261579.69000041</v>
      </c>
    </row>
    <row r="10" spans="1:8">
      <c r="A10" s="373">
        <v>3.2</v>
      </c>
      <c r="B10" s="401" t="s">
        <v>193</v>
      </c>
      <c r="C10" s="400">
        <v>103963236.64000005</v>
      </c>
      <c r="D10" s="400">
        <v>0</v>
      </c>
      <c r="E10" s="400">
        <v>103963236.64000005</v>
      </c>
      <c r="F10" s="400">
        <v>66509621.529999979</v>
      </c>
      <c r="G10" s="400">
        <v>0</v>
      </c>
      <c r="H10" s="400">
        <v>66509621.529999979</v>
      </c>
    </row>
    <row r="11" spans="1:8">
      <c r="A11" s="373">
        <v>4</v>
      </c>
      <c r="B11" s="402" t="s">
        <v>195</v>
      </c>
      <c r="C11" s="400">
        <v>0</v>
      </c>
      <c r="D11" s="400">
        <v>0</v>
      </c>
      <c r="E11" s="400">
        <v>0</v>
      </c>
      <c r="F11" s="400">
        <v>0</v>
      </c>
      <c r="G11" s="400">
        <v>0</v>
      </c>
      <c r="H11" s="400">
        <v>0</v>
      </c>
    </row>
    <row r="12" spans="1:8">
      <c r="A12" s="373">
        <v>4.0999999999999996</v>
      </c>
      <c r="B12" s="401" t="s">
        <v>179</v>
      </c>
      <c r="C12" s="400">
        <v>0</v>
      </c>
      <c r="D12" s="400">
        <v>0</v>
      </c>
      <c r="E12" s="400">
        <v>0</v>
      </c>
      <c r="F12" s="400">
        <v>0</v>
      </c>
      <c r="G12" s="400">
        <v>0</v>
      </c>
      <c r="H12" s="400">
        <v>0</v>
      </c>
    </row>
    <row r="13" spans="1:8">
      <c r="A13" s="373">
        <v>4.2</v>
      </c>
      <c r="B13" s="401" t="s">
        <v>180</v>
      </c>
      <c r="C13" s="400">
        <v>0</v>
      </c>
      <c r="D13" s="400">
        <v>0</v>
      </c>
      <c r="E13" s="400">
        <v>0</v>
      </c>
      <c r="F13" s="400">
        <v>0</v>
      </c>
      <c r="G13" s="400">
        <v>0</v>
      </c>
      <c r="H13" s="400">
        <v>0</v>
      </c>
    </row>
    <row r="14" spans="1:8">
      <c r="A14" s="373">
        <v>5</v>
      </c>
      <c r="B14" s="402" t="s">
        <v>205</v>
      </c>
      <c r="C14" s="400">
        <v>1528423490.8395553</v>
      </c>
      <c r="D14" s="400">
        <v>1359190743.3387995</v>
      </c>
      <c r="E14" s="400">
        <v>2887614234.1783547</v>
      </c>
      <c r="F14" s="400">
        <v>1207943972.0193877</v>
      </c>
      <c r="G14" s="400">
        <v>3618332504.115839</v>
      </c>
      <c r="H14" s="400">
        <v>4826276476.1352272</v>
      </c>
    </row>
    <row r="15" spans="1:8">
      <c r="A15" s="373">
        <v>5.0999999999999996</v>
      </c>
      <c r="B15" s="403" t="s">
        <v>183</v>
      </c>
      <c r="C15" s="400">
        <v>14387085.479999997</v>
      </c>
      <c r="D15" s="400">
        <v>38510447.359999985</v>
      </c>
      <c r="E15" s="400">
        <v>52897532.839999981</v>
      </c>
      <c r="F15" s="400">
        <v>11771217.370000003</v>
      </c>
      <c r="G15" s="400">
        <v>33163857.059999995</v>
      </c>
      <c r="H15" s="400">
        <v>44935074.43</v>
      </c>
    </row>
    <row r="16" spans="1:8">
      <c r="A16" s="373">
        <v>5.2</v>
      </c>
      <c r="B16" s="403" t="s">
        <v>182</v>
      </c>
      <c r="C16" s="400">
        <v>106595051.06</v>
      </c>
      <c r="D16" s="400">
        <v>3181370.44</v>
      </c>
      <c r="E16" s="400">
        <v>109776421.5</v>
      </c>
      <c r="F16" s="400">
        <v>61962433.759999998</v>
      </c>
      <c r="G16" s="400">
        <v>2814504</v>
      </c>
      <c r="H16" s="400">
        <v>64776937.759999998</v>
      </c>
    </row>
    <row r="17" spans="1:8">
      <c r="A17" s="373">
        <v>5.3</v>
      </c>
      <c r="B17" s="403" t="s">
        <v>181</v>
      </c>
      <c r="C17" s="400">
        <v>1116477796.7699986</v>
      </c>
      <c r="D17" s="400">
        <v>1243852690.29</v>
      </c>
      <c r="E17" s="400">
        <v>2360330487.0599985</v>
      </c>
      <c r="F17" s="400">
        <v>933891338.3100003</v>
      </c>
      <c r="G17" s="400">
        <v>3528492410.9499989</v>
      </c>
      <c r="H17" s="400">
        <v>4462383749.2599993</v>
      </c>
    </row>
    <row r="18" spans="1:8">
      <c r="A18" s="373" t="s">
        <v>15</v>
      </c>
      <c r="B18" s="404" t="s">
        <v>36</v>
      </c>
      <c r="C18" s="400">
        <v>644404562.71999848</v>
      </c>
      <c r="D18" s="400">
        <v>453670097.13000005</v>
      </c>
      <c r="E18" s="400">
        <v>1098074659.8499985</v>
      </c>
      <c r="F18" s="400">
        <v>521887212.35000032</v>
      </c>
      <c r="G18" s="400">
        <v>425154959.66000038</v>
      </c>
      <c r="H18" s="400">
        <v>947042172.01000071</v>
      </c>
    </row>
    <row r="19" spans="1:8">
      <c r="A19" s="373" t="s">
        <v>16</v>
      </c>
      <c r="B19" s="404" t="s">
        <v>37</v>
      </c>
      <c r="C19" s="400">
        <v>207390504.85999995</v>
      </c>
      <c r="D19" s="400">
        <v>445516278.12</v>
      </c>
      <c r="E19" s="400">
        <v>652906782.98000002</v>
      </c>
      <c r="F19" s="400">
        <v>188601262.32999989</v>
      </c>
      <c r="G19" s="400">
        <v>386884810.96000016</v>
      </c>
      <c r="H19" s="400">
        <v>575486073.29000008</v>
      </c>
    </row>
    <row r="20" spans="1:8">
      <c r="A20" s="373" t="s">
        <v>17</v>
      </c>
      <c r="B20" s="404" t="s">
        <v>38</v>
      </c>
      <c r="C20" s="400">
        <v>24930095.899999995</v>
      </c>
      <c r="D20" s="400">
        <v>72469420.339999974</v>
      </c>
      <c r="E20" s="400">
        <v>97399516.239999965</v>
      </c>
      <c r="F20" s="400">
        <v>27008637.519999996</v>
      </c>
      <c r="G20" s="400">
        <v>73767593.779999971</v>
      </c>
      <c r="H20" s="400">
        <v>100776231.29999997</v>
      </c>
    </row>
    <row r="21" spans="1:8">
      <c r="A21" s="373" t="s">
        <v>18</v>
      </c>
      <c r="B21" s="404" t="s">
        <v>39</v>
      </c>
      <c r="C21" s="400">
        <v>191787489.86000007</v>
      </c>
      <c r="D21" s="400">
        <v>174470205.78</v>
      </c>
      <c r="E21" s="400">
        <v>366257695.6400001</v>
      </c>
      <c r="F21" s="400">
        <v>154704047.52000016</v>
      </c>
      <c r="G21" s="400">
        <v>2523347120.4999981</v>
      </c>
      <c r="H21" s="400">
        <v>2678051168.0199981</v>
      </c>
    </row>
    <row r="22" spans="1:8">
      <c r="A22" s="373" t="s">
        <v>19</v>
      </c>
      <c r="B22" s="404" t="s">
        <v>40</v>
      </c>
      <c r="C22" s="400">
        <v>47965143.42999997</v>
      </c>
      <c r="D22" s="400">
        <v>97726688.920000046</v>
      </c>
      <c r="E22" s="400">
        <v>145691832.35000002</v>
      </c>
      <c r="F22" s="400">
        <v>41690178.590000026</v>
      </c>
      <c r="G22" s="400">
        <v>119337926.05000001</v>
      </c>
      <c r="H22" s="400">
        <v>161028104.64000005</v>
      </c>
    </row>
    <row r="23" spans="1:8">
      <c r="A23" s="373">
        <v>5.4</v>
      </c>
      <c r="B23" s="403" t="s">
        <v>184</v>
      </c>
      <c r="C23" s="400">
        <v>154892960.67565909</v>
      </c>
      <c r="D23" s="400">
        <v>29324591.673146863</v>
      </c>
      <c r="E23" s="400">
        <v>184217552.34880596</v>
      </c>
      <c r="F23" s="400">
        <v>122263560.877041</v>
      </c>
      <c r="G23" s="400">
        <v>24946401.966838941</v>
      </c>
      <c r="H23" s="400">
        <v>147209962.84387994</v>
      </c>
    </row>
    <row r="24" spans="1:8">
      <c r="A24" s="373">
        <v>5.5</v>
      </c>
      <c r="B24" s="403" t="s">
        <v>185</v>
      </c>
      <c r="C24" s="400">
        <v>0</v>
      </c>
      <c r="D24" s="400">
        <v>0</v>
      </c>
      <c r="E24" s="400">
        <v>0</v>
      </c>
      <c r="F24" s="400">
        <v>0</v>
      </c>
      <c r="G24" s="400">
        <v>0</v>
      </c>
      <c r="H24" s="400">
        <v>0</v>
      </c>
    </row>
    <row r="25" spans="1:8">
      <c r="A25" s="373">
        <v>5.6</v>
      </c>
      <c r="B25" s="403" t="s">
        <v>186</v>
      </c>
      <c r="C25" s="400">
        <v>0</v>
      </c>
      <c r="D25" s="400">
        <v>0</v>
      </c>
      <c r="E25" s="400">
        <v>0</v>
      </c>
      <c r="F25" s="400">
        <v>0</v>
      </c>
      <c r="G25" s="400">
        <v>0</v>
      </c>
      <c r="H25" s="400">
        <v>0</v>
      </c>
    </row>
    <row r="26" spans="1:8">
      <c r="A26" s="373">
        <v>5.7</v>
      </c>
      <c r="B26" s="403" t="s">
        <v>40</v>
      </c>
      <c r="C26" s="400">
        <v>136070596.85389751</v>
      </c>
      <c r="D26" s="400">
        <v>44321643.57565254</v>
      </c>
      <c r="E26" s="400">
        <v>180392240.42955005</v>
      </c>
      <c r="F26" s="400">
        <v>78055421.70234637</v>
      </c>
      <c r="G26" s="400">
        <v>28915330.13900128</v>
      </c>
      <c r="H26" s="400">
        <v>106970751.84134765</v>
      </c>
    </row>
    <row r="27" spans="1:8">
      <c r="A27" s="373">
        <v>6</v>
      </c>
      <c r="B27" s="405" t="s">
        <v>658</v>
      </c>
      <c r="C27" s="400">
        <v>28329949.859999962</v>
      </c>
      <c r="D27" s="400">
        <v>31266672.469999999</v>
      </c>
      <c r="E27" s="400">
        <v>59596622.329999961</v>
      </c>
      <c r="F27" s="400">
        <v>30270141.810000021</v>
      </c>
      <c r="G27" s="400">
        <v>32172083.170000009</v>
      </c>
      <c r="H27" s="400">
        <v>62442224.980000034</v>
      </c>
    </row>
    <row r="28" spans="1:8">
      <c r="A28" s="373">
        <v>7</v>
      </c>
      <c r="B28" s="405" t="s">
        <v>659</v>
      </c>
      <c r="C28" s="400">
        <v>34097559.13000001</v>
      </c>
      <c r="D28" s="400">
        <v>15962336.629999999</v>
      </c>
      <c r="E28" s="400">
        <v>50059895.760000005</v>
      </c>
      <c r="F28" s="400">
        <v>32167702.20000001</v>
      </c>
      <c r="G28" s="400">
        <v>11128596.27</v>
      </c>
      <c r="H28" s="400">
        <v>43296298.470000014</v>
      </c>
    </row>
    <row r="29" spans="1:8">
      <c r="A29" s="373">
        <v>8</v>
      </c>
      <c r="B29" s="405" t="s">
        <v>194</v>
      </c>
      <c r="C29" s="400">
        <v>0</v>
      </c>
      <c r="D29" s="400">
        <v>0</v>
      </c>
      <c r="E29" s="400">
        <v>0</v>
      </c>
      <c r="F29" s="400">
        <v>0</v>
      </c>
      <c r="G29" s="400">
        <v>0</v>
      </c>
      <c r="H29" s="400">
        <v>0</v>
      </c>
    </row>
    <row r="30" spans="1:8">
      <c r="A30" s="373">
        <v>9</v>
      </c>
      <c r="B30" s="406" t="s">
        <v>211</v>
      </c>
      <c r="C30" s="400">
        <v>31504000</v>
      </c>
      <c r="D30" s="400">
        <v>103010640</v>
      </c>
      <c r="E30" s="400">
        <v>134514640</v>
      </c>
      <c r="F30" s="400">
        <v>53269500</v>
      </c>
      <c r="G30" s="400">
        <v>136577900</v>
      </c>
      <c r="H30" s="400">
        <v>189847400</v>
      </c>
    </row>
    <row r="31" spans="1:8">
      <c r="A31" s="373">
        <v>9.1</v>
      </c>
      <c r="B31" s="407" t="s">
        <v>201</v>
      </c>
      <c r="C31" s="400">
        <v>25880200</v>
      </c>
      <c r="D31" s="400">
        <v>41377120</v>
      </c>
      <c r="E31" s="400">
        <v>67257320</v>
      </c>
      <c r="F31" s="400">
        <v>53269500</v>
      </c>
      <c r="G31" s="400">
        <v>41654200</v>
      </c>
      <c r="H31" s="400">
        <v>94923700</v>
      </c>
    </row>
    <row r="32" spans="1:8">
      <c r="A32" s="373">
        <v>9.1999999999999993</v>
      </c>
      <c r="B32" s="407" t="s">
        <v>202</v>
      </c>
      <c r="C32" s="400">
        <v>5623800</v>
      </c>
      <c r="D32" s="400">
        <v>61633520</v>
      </c>
      <c r="E32" s="400">
        <v>67257320</v>
      </c>
      <c r="F32" s="400">
        <v>0</v>
      </c>
      <c r="G32" s="400">
        <v>94923700</v>
      </c>
      <c r="H32" s="400">
        <v>94923700</v>
      </c>
    </row>
    <row r="33" spans="1:8">
      <c r="A33" s="373">
        <v>9.3000000000000007</v>
      </c>
      <c r="B33" s="407" t="s">
        <v>198</v>
      </c>
      <c r="C33" s="400">
        <v>0</v>
      </c>
      <c r="D33" s="400">
        <v>0</v>
      </c>
      <c r="E33" s="400">
        <v>0</v>
      </c>
      <c r="F33" s="400">
        <v>0</v>
      </c>
      <c r="G33" s="400">
        <v>0</v>
      </c>
      <c r="H33" s="400">
        <v>0</v>
      </c>
    </row>
    <row r="34" spans="1:8">
      <c r="A34" s="373">
        <v>9.4</v>
      </c>
      <c r="B34" s="407" t="s">
        <v>199</v>
      </c>
      <c r="C34" s="400">
        <v>0</v>
      </c>
      <c r="D34" s="400">
        <v>0</v>
      </c>
      <c r="E34" s="400">
        <v>0</v>
      </c>
      <c r="F34" s="400">
        <v>0</v>
      </c>
      <c r="G34" s="400">
        <v>0</v>
      </c>
      <c r="H34" s="400">
        <v>0</v>
      </c>
    </row>
    <row r="35" spans="1:8">
      <c r="A35" s="373">
        <v>9.5</v>
      </c>
      <c r="B35" s="407" t="s">
        <v>200</v>
      </c>
      <c r="C35" s="400">
        <v>0</v>
      </c>
      <c r="D35" s="400">
        <v>0</v>
      </c>
      <c r="E35" s="400">
        <v>0</v>
      </c>
      <c r="F35" s="400">
        <v>0</v>
      </c>
      <c r="G35" s="400">
        <v>0</v>
      </c>
      <c r="H35" s="400">
        <v>0</v>
      </c>
    </row>
    <row r="36" spans="1:8">
      <c r="A36" s="373">
        <v>9.6</v>
      </c>
      <c r="B36" s="407" t="s">
        <v>203</v>
      </c>
      <c r="C36" s="400">
        <v>0</v>
      </c>
      <c r="D36" s="400">
        <v>0</v>
      </c>
      <c r="E36" s="400">
        <v>0</v>
      </c>
      <c r="F36" s="400">
        <v>0</v>
      </c>
      <c r="G36" s="400">
        <v>0</v>
      </c>
      <c r="H36" s="400">
        <v>0</v>
      </c>
    </row>
    <row r="37" spans="1:8">
      <c r="A37" s="373">
        <v>9.6999999999999993</v>
      </c>
      <c r="B37" s="407" t="s">
        <v>204</v>
      </c>
      <c r="C37" s="400">
        <v>0</v>
      </c>
      <c r="D37" s="400">
        <v>0</v>
      </c>
      <c r="E37" s="400">
        <v>0</v>
      </c>
      <c r="F37" s="400">
        <v>0</v>
      </c>
      <c r="G37" s="400">
        <v>0</v>
      </c>
      <c r="H37" s="400">
        <v>0</v>
      </c>
    </row>
    <row r="38" spans="1:8">
      <c r="A38" s="373">
        <v>10</v>
      </c>
      <c r="B38" s="402" t="s">
        <v>207</v>
      </c>
      <c r="C38" s="400">
        <v>15663450.98</v>
      </c>
      <c r="D38" s="400">
        <v>6001792.6799999997</v>
      </c>
      <c r="E38" s="400">
        <v>21665243.66</v>
      </c>
      <c r="F38" s="400">
        <v>13461488.879999993</v>
      </c>
      <c r="G38" s="400">
        <v>7004616.7399999993</v>
      </c>
      <c r="H38" s="400">
        <v>20466105.619999994</v>
      </c>
    </row>
    <row r="39" spans="1:8">
      <c r="A39" s="373">
        <v>10.1</v>
      </c>
      <c r="B39" s="408" t="s">
        <v>208</v>
      </c>
      <c r="C39" s="400">
        <v>706417.2699999999</v>
      </c>
      <c r="D39" s="400">
        <v>0</v>
      </c>
      <c r="E39" s="400">
        <v>706417.2699999999</v>
      </c>
      <c r="F39" s="400">
        <v>1313173.2499999998</v>
      </c>
      <c r="G39" s="400">
        <v>598518.74</v>
      </c>
      <c r="H39" s="400">
        <v>1911691.9899999998</v>
      </c>
    </row>
    <row r="40" spans="1:8">
      <c r="A40" s="373">
        <v>10.199999999999999</v>
      </c>
      <c r="B40" s="408" t="s">
        <v>209</v>
      </c>
      <c r="C40" s="400">
        <v>536287.03</v>
      </c>
      <c r="D40" s="400">
        <v>0</v>
      </c>
      <c r="E40" s="400">
        <v>536287.03</v>
      </c>
      <c r="F40" s="400">
        <v>1190638.9700000002</v>
      </c>
      <c r="G40" s="400">
        <v>1015369.5200000001</v>
      </c>
      <c r="H40" s="400">
        <v>2206008.4900000002</v>
      </c>
    </row>
    <row r="41" spans="1:8">
      <c r="A41" s="373">
        <v>10.3</v>
      </c>
      <c r="B41" s="408" t="s">
        <v>212</v>
      </c>
      <c r="C41" s="400">
        <v>9009146.5299999975</v>
      </c>
      <c r="D41" s="400">
        <v>3730004.1799999997</v>
      </c>
      <c r="E41" s="400">
        <v>12739150.709999997</v>
      </c>
      <c r="F41" s="400">
        <v>7102581.1099999975</v>
      </c>
      <c r="G41" s="400">
        <v>4090072.9699999997</v>
      </c>
      <c r="H41" s="400">
        <v>11192654.079999998</v>
      </c>
    </row>
    <row r="42" spans="1:8" ht="26.4">
      <c r="A42" s="373">
        <v>10.4</v>
      </c>
      <c r="B42" s="408" t="s">
        <v>213</v>
      </c>
      <c r="C42" s="400">
        <v>6654304.450000003</v>
      </c>
      <c r="D42" s="400">
        <v>2271788.5</v>
      </c>
      <c r="E42" s="400">
        <v>8926092.950000003</v>
      </c>
      <c r="F42" s="400">
        <v>6358907.7699999958</v>
      </c>
      <c r="G42" s="400">
        <v>2914543.7699999996</v>
      </c>
      <c r="H42" s="400">
        <v>9273451.5399999954</v>
      </c>
    </row>
    <row r="43" spans="1:8" ht="15" thickBot="1">
      <c r="A43" s="373">
        <v>11</v>
      </c>
      <c r="B43" s="138" t="s">
        <v>210</v>
      </c>
      <c r="C43" s="400">
        <v>0</v>
      </c>
      <c r="D43" s="400">
        <v>0</v>
      </c>
      <c r="E43" s="400">
        <v>0</v>
      </c>
      <c r="F43" s="400">
        <v>0</v>
      </c>
      <c r="G43" s="400">
        <v>0</v>
      </c>
      <c r="H43" s="400">
        <v>0</v>
      </c>
    </row>
    <row r="44" spans="1:8">
      <c r="C44" s="409"/>
      <c r="D44" s="409"/>
      <c r="E44" s="409"/>
      <c r="F44" s="409"/>
      <c r="G44" s="409"/>
      <c r="H44" s="409"/>
    </row>
    <row r="45" spans="1:8">
      <c r="C45" s="409"/>
      <c r="D45" s="409"/>
      <c r="E45" s="409"/>
      <c r="F45" s="409"/>
      <c r="G45" s="409"/>
      <c r="H45" s="409"/>
    </row>
    <row r="46" spans="1:8">
      <c r="C46" s="409"/>
      <c r="D46" s="409"/>
      <c r="E46" s="409"/>
      <c r="F46" s="409"/>
      <c r="G46" s="409"/>
      <c r="H46" s="409"/>
    </row>
    <row r="47" spans="1:8">
      <c r="C47" s="409"/>
      <c r="D47" s="409"/>
      <c r="E47" s="409"/>
      <c r="F47" s="409"/>
      <c r="G47" s="409"/>
      <c r="H47" s="409"/>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9"/>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2"/>
  <cols>
    <col min="1" max="1" width="9.5546875" style="4" bestFit="1" customWidth="1"/>
    <col min="2" max="2" width="93.5546875" style="4" customWidth="1"/>
    <col min="3" max="4" width="12.33203125" style="4" bestFit="1" customWidth="1"/>
    <col min="5" max="7" width="12.33203125" style="14" bestFit="1" customWidth="1"/>
    <col min="8" max="11" width="9.6640625" style="14" customWidth="1"/>
    <col min="12" max="16384" width="9.109375" style="14"/>
  </cols>
  <sheetData>
    <row r="1" spans="1:7">
      <c r="A1" s="2" t="s">
        <v>30</v>
      </c>
      <c r="B1" s="3" t="str">
        <f>Info!C2</f>
        <v>Terabank</v>
      </c>
      <c r="C1" s="3"/>
    </row>
    <row r="2" spans="1:7">
      <c r="A2" s="2" t="s">
        <v>31</v>
      </c>
      <c r="B2" s="309">
        <f>'1. key ratios'!B2</f>
        <v>45657</v>
      </c>
      <c r="C2" s="3"/>
    </row>
    <row r="3" spans="1:7">
      <c r="A3" s="2"/>
      <c r="B3" s="3"/>
      <c r="C3" s="3"/>
    </row>
    <row r="4" spans="1:7" ht="15" customHeight="1" thickBot="1">
      <c r="A4" s="4" t="s">
        <v>96</v>
      </c>
      <c r="B4" s="85" t="s">
        <v>187</v>
      </c>
      <c r="C4" s="17" t="s">
        <v>35</v>
      </c>
    </row>
    <row r="5" spans="1:7" ht="15" customHeight="1">
      <c r="A5" s="161" t="s">
        <v>6</v>
      </c>
      <c r="B5" s="162"/>
      <c r="C5" s="307" t="str">
        <f>INT((MONTH($B$2))/3)&amp;"Q"&amp;"-"&amp;YEAR($B$2)</f>
        <v>4Q-2024</v>
      </c>
      <c r="D5" s="307" t="str">
        <f>IF(INT(MONTH($B$2))=3, "4"&amp;"Q"&amp;"-"&amp;YEAR($B$2)-1, IF(INT(MONTH($B$2))=6, "1"&amp;"Q"&amp;"-"&amp;YEAR($B$2), IF(INT(MONTH($B$2))=9, "2"&amp;"Q"&amp;"-"&amp;YEAR($B$2),IF(INT(MONTH($B$2))=12, "3"&amp;"Q"&amp;"-"&amp;YEAR($B$2), 0))))</f>
        <v>3Q-2024</v>
      </c>
      <c r="E5" s="307" t="str">
        <f>IF(INT(MONTH($B$2))=3, "3"&amp;"Q"&amp;"-"&amp;YEAR($B$2)-1, IF(INT(MONTH($B$2))=6, "4"&amp;"Q"&amp;"-"&amp;YEAR($B$2)-1, IF(INT(MONTH($B$2))=9, "1"&amp;"Q"&amp;"-"&amp;YEAR($B$2),IF(INT(MONTH($B$2))=12, "2"&amp;"Q"&amp;"-"&amp;YEAR($B$2), 0))))</f>
        <v>2Q-2024</v>
      </c>
      <c r="F5" s="307" t="str">
        <f>IF(INT(MONTH($B$2))=3, "2"&amp;"Q"&amp;"-"&amp;YEAR($B$2)-1, IF(INT(MONTH($B$2))=6, "3"&amp;"Q"&amp;"-"&amp;YEAR($B$2)-1, IF(INT(MONTH($B$2))=9, "4"&amp;"Q"&amp;"-"&amp;YEAR($B$2)-1,IF(INT(MONTH($B$2))=12, "1"&amp;"Q"&amp;"-"&amp;YEAR($B$2), 0))))</f>
        <v>1Q-2024</v>
      </c>
      <c r="G5" s="308" t="str">
        <f>IF(INT(MONTH($B$2))=3, "1"&amp;"Q"&amp;"-"&amp;YEAR($B$2)-1, IF(INT(MONTH($B$2))=6, "2"&amp;"Q"&amp;"-"&amp;YEAR($B$2)-1, IF(INT(MONTH($B$2))=9, "3"&amp;"Q"&amp;"-"&amp;YEAR($B$2)-1,IF(INT(MONTH($B$2))=12, "4"&amp;"Q"&amp;"-"&amp;YEAR($B$2)-1, 0))))</f>
        <v>4Q-2023</v>
      </c>
    </row>
    <row r="6" spans="1:7" ht="15" customHeight="1">
      <c r="A6" s="18">
        <v>1</v>
      </c>
      <c r="B6" s="246" t="s">
        <v>191</v>
      </c>
      <c r="C6" s="306">
        <v>1459724959.0767858</v>
      </c>
      <c r="D6" s="306">
        <v>1389765334.2910295</v>
      </c>
      <c r="E6" s="306">
        <v>1380007632.4720359</v>
      </c>
      <c r="F6" s="306">
        <v>1270071428.1039405</v>
      </c>
      <c r="G6" s="306">
        <v>1261076183.084425</v>
      </c>
    </row>
    <row r="7" spans="1:7" ht="15" customHeight="1">
      <c r="A7" s="18">
        <v>1.1000000000000001</v>
      </c>
      <c r="B7" s="246" t="s">
        <v>357</v>
      </c>
      <c r="C7" s="524">
        <v>1412148426.376039</v>
      </c>
      <c r="D7" s="524">
        <v>1345042861.6652462</v>
      </c>
      <c r="E7" s="524">
        <v>1334052852.1587818</v>
      </c>
      <c r="F7" s="524">
        <v>1226104856.814033</v>
      </c>
      <c r="G7" s="524">
        <v>1211837948.044946</v>
      </c>
    </row>
    <row r="8" spans="1:7">
      <c r="A8" s="18" t="s">
        <v>14</v>
      </c>
      <c r="B8" s="246" t="s">
        <v>95</v>
      </c>
      <c r="C8" s="524">
        <v>0</v>
      </c>
      <c r="D8" s="524">
        <v>0</v>
      </c>
      <c r="E8" s="524">
        <v>0</v>
      </c>
      <c r="F8" s="524">
        <v>0</v>
      </c>
      <c r="G8" s="524">
        <v>0</v>
      </c>
    </row>
    <row r="9" spans="1:7" ht="15" customHeight="1">
      <c r="A9" s="18">
        <v>1.2</v>
      </c>
      <c r="B9" s="247" t="s">
        <v>94</v>
      </c>
      <c r="C9" s="524">
        <v>46231386.300746784</v>
      </c>
      <c r="D9" s="524">
        <v>43528736.62578328</v>
      </c>
      <c r="E9" s="524">
        <v>43696948.668454148</v>
      </c>
      <c r="F9" s="524">
        <v>40966727.429907568</v>
      </c>
      <c r="G9" s="524">
        <v>47339761.039479092</v>
      </c>
    </row>
    <row r="10" spans="1:7" ht="15" customHeight="1">
      <c r="A10" s="18">
        <v>1.3</v>
      </c>
      <c r="B10" s="246" t="s">
        <v>28</v>
      </c>
      <c r="C10" s="524">
        <v>1345146.4000000001</v>
      </c>
      <c r="D10" s="524">
        <v>1193736</v>
      </c>
      <c r="E10" s="524">
        <v>2257831.6447999999</v>
      </c>
      <c r="F10" s="524">
        <v>2999843.86</v>
      </c>
      <c r="G10" s="524">
        <v>1898474</v>
      </c>
    </row>
    <row r="11" spans="1:7" ht="15" customHeight="1">
      <c r="A11" s="18">
        <v>2</v>
      </c>
      <c r="B11" s="246" t="s">
        <v>188</v>
      </c>
      <c r="C11" s="524">
        <v>794752.09463778266</v>
      </c>
      <c r="D11" s="524">
        <v>3577157.4302716758</v>
      </c>
      <c r="E11" s="524">
        <v>2317289.9530450967</v>
      </c>
      <c r="F11" s="524">
        <v>10106858.62886098</v>
      </c>
      <c r="G11" s="524">
        <v>13149533.439328006</v>
      </c>
    </row>
    <row r="12" spans="1:7" ht="15" customHeight="1">
      <c r="A12" s="18">
        <v>3</v>
      </c>
      <c r="B12" s="246" t="s">
        <v>189</v>
      </c>
      <c r="C12" s="524">
        <v>148245985</v>
      </c>
      <c r="D12" s="524">
        <v>128535367</v>
      </c>
      <c r="E12" s="524">
        <v>128535367</v>
      </c>
      <c r="F12" s="524">
        <v>128535367</v>
      </c>
      <c r="G12" s="524">
        <v>128535367</v>
      </c>
    </row>
    <row r="13" spans="1:7" ht="15" customHeight="1" thickBot="1">
      <c r="A13" s="20">
        <v>4</v>
      </c>
      <c r="B13" s="21" t="s">
        <v>190</v>
      </c>
      <c r="C13" s="306">
        <v>1608765696.1714237</v>
      </c>
      <c r="D13" s="306">
        <v>1521877858.7213011</v>
      </c>
      <c r="E13" s="306">
        <v>1510860289.425081</v>
      </c>
      <c r="F13" s="306">
        <v>1408713653.7328014</v>
      </c>
      <c r="G13" s="306">
        <v>1402761083.5237529</v>
      </c>
    </row>
    <row r="14" spans="1:7">
      <c r="B14" s="24"/>
    </row>
    <row r="15" spans="1:7" ht="26.4">
      <c r="B15" s="24" t="s">
        <v>358</v>
      </c>
    </row>
    <row r="16" spans="1:7">
      <c r="B16" s="24"/>
    </row>
    <row r="17" s="14" customFormat="1" ht="10.199999999999999"/>
    <row r="18" s="14" customFormat="1" ht="10.199999999999999"/>
    <row r="19" s="14" customFormat="1" ht="10.199999999999999"/>
    <row r="20" s="14" customFormat="1" ht="10.199999999999999"/>
    <row r="21" s="14" customFormat="1" ht="10.199999999999999"/>
    <row r="22" s="14" customFormat="1" ht="10.199999999999999"/>
    <row r="23" s="14" customFormat="1" ht="10.199999999999999"/>
    <row r="24" s="14" customFormat="1" ht="10.199999999999999"/>
    <row r="25" s="14" customFormat="1" ht="10.199999999999999"/>
    <row r="26" s="14" customFormat="1" ht="10.199999999999999"/>
    <row r="27" s="14" customFormat="1" ht="10.199999999999999"/>
    <row r="28" s="14" customFormat="1" ht="10.199999999999999"/>
    <row r="29" s="14" customFormat="1" ht="10.199999999999999"/>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1"/>
  <sheetViews>
    <sheetView zoomScaleNormal="100" workbookViewId="0">
      <pane xSplit="1" ySplit="4" topLeftCell="B5" activePane="bottomRight" state="frozen"/>
      <selection pane="topRight"/>
      <selection pane="bottomLeft"/>
      <selection pane="bottomRight" activeCell="G15" sqref="G15"/>
    </sheetView>
  </sheetViews>
  <sheetFormatPr defaultColWidth="9.109375" defaultRowHeight="13.8"/>
  <cols>
    <col min="1" max="1" width="9.5546875" style="4" bestFit="1" customWidth="1"/>
    <col min="2" max="2" width="65.5546875" style="4" customWidth="1"/>
    <col min="3" max="3" width="32.6640625" style="4" bestFit="1" customWidth="1"/>
    <col min="4" max="16384" width="9.109375" style="5"/>
  </cols>
  <sheetData>
    <row r="1" spans="1:8">
      <c r="A1" s="2" t="s">
        <v>30</v>
      </c>
      <c r="B1" s="3" t="str">
        <f>Info!C2</f>
        <v>Terabank</v>
      </c>
    </row>
    <row r="2" spans="1:8">
      <c r="A2" s="2" t="s">
        <v>31</v>
      </c>
      <c r="B2" s="309">
        <f>'1. key ratios'!B2</f>
        <v>45657</v>
      </c>
    </row>
    <row r="4" spans="1:8" ht="27.9" customHeight="1" thickBot="1">
      <c r="A4" s="25" t="s">
        <v>41</v>
      </c>
      <c r="B4" s="26" t="s">
        <v>163</v>
      </c>
      <c r="C4" s="27"/>
    </row>
    <row r="5" spans="1:8">
      <c r="A5" s="28"/>
      <c r="B5" s="303" t="s">
        <v>42</v>
      </c>
      <c r="C5" s="304" t="s">
        <v>371</v>
      </c>
    </row>
    <row r="6" spans="1:8">
      <c r="A6" s="29">
        <v>1</v>
      </c>
      <c r="B6" s="30" t="s">
        <v>757</v>
      </c>
      <c r="C6" s="31" t="s">
        <v>758</v>
      </c>
    </row>
    <row r="7" spans="1:8">
      <c r="A7" s="29">
        <v>2</v>
      </c>
      <c r="B7" s="30" t="s">
        <v>759</v>
      </c>
      <c r="C7" s="31" t="s">
        <v>760</v>
      </c>
    </row>
    <row r="8" spans="1:8">
      <c r="A8" s="29">
        <v>3</v>
      </c>
      <c r="B8" s="30" t="s">
        <v>761</v>
      </c>
      <c r="C8" s="31" t="s">
        <v>762</v>
      </c>
    </row>
    <row r="9" spans="1:8">
      <c r="A9" s="29">
        <v>4</v>
      </c>
      <c r="B9" s="30" t="s">
        <v>763</v>
      </c>
      <c r="C9" s="31" t="s">
        <v>762</v>
      </c>
    </row>
    <row r="10" spans="1:8">
      <c r="A10" s="29">
        <v>5</v>
      </c>
      <c r="B10" s="30" t="s">
        <v>764</v>
      </c>
      <c r="C10" s="31" t="s">
        <v>765</v>
      </c>
    </row>
    <row r="11" spans="1:8">
      <c r="A11" s="29">
        <v>6</v>
      </c>
      <c r="B11" s="30" t="s">
        <v>766</v>
      </c>
      <c r="C11" s="31" t="s">
        <v>762</v>
      </c>
    </row>
    <row r="12" spans="1:8">
      <c r="A12" s="29"/>
      <c r="B12" s="30"/>
      <c r="C12" s="31"/>
      <c r="H12" s="32"/>
    </row>
    <row r="13" spans="1:8">
      <c r="A13" s="29"/>
      <c r="B13" s="539"/>
      <c r="C13" s="540"/>
      <c r="H13" s="32"/>
    </row>
    <row r="14" spans="1:8" ht="26.4">
      <c r="A14" s="29"/>
      <c r="B14" s="144" t="s">
        <v>43</v>
      </c>
      <c r="C14" s="305" t="s">
        <v>372</v>
      </c>
    </row>
    <row r="15" spans="1:8">
      <c r="A15" s="29">
        <v>1</v>
      </c>
      <c r="B15" s="30" t="s">
        <v>717</v>
      </c>
      <c r="C15" s="33" t="s">
        <v>767</v>
      </c>
    </row>
    <row r="16" spans="1:8">
      <c r="A16" s="29">
        <v>2</v>
      </c>
      <c r="B16" s="30" t="s">
        <v>768</v>
      </c>
      <c r="C16" s="33" t="s">
        <v>769</v>
      </c>
    </row>
    <row r="17" spans="1:3">
      <c r="A17" s="29">
        <v>3</v>
      </c>
      <c r="B17" s="30" t="s">
        <v>770</v>
      </c>
      <c r="C17" s="33" t="s">
        <v>771</v>
      </c>
    </row>
    <row r="18" spans="1:3">
      <c r="A18" s="29">
        <v>4</v>
      </c>
      <c r="B18" s="30" t="s">
        <v>772</v>
      </c>
      <c r="C18" s="33" t="s">
        <v>773</v>
      </c>
    </row>
    <row r="19" spans="1:3">
      <c r="A19" s="29">
        <v>5</v>
      </c>
      <c r="B19" s="30" t="s">
        <v>774</v>
      </c>
      <c r="C19" s="33" t="s">
        <v>775</v>
      </c>
    </row>
    <row r="20" spans="1:3">
      <c r="A20" s="29"/>
      <c r="B20" s="30"/>
      <c r="C20" s="33"/>
    </row>
    <row r="21" spans="1:3" ht="30" customHeight="1">
      <c r="A21" s="29"/>
      <c r="B21" s="607" t="s">
        <v>44</v>
      </c>
      <c r="C21" s="608"/>
    </row>
    <row r="22" spans="1:3">
      <c r="A22" s="29">
        <v>1</v>
      </c>
      <c r="B22" s="30" t="s">
        <v>776</v>
      </c>
      <c r="C22" s="525">
        <v>0.8</v>
      </c>
    </row>
    <row r="23" spans="1:3">
      <c r="A23" s="29">
        <v>2</v>
      </c>
      <c r="B23" s="30" t="s">
        <v>777</v>
      </c>
      <c r="C23" s="525">
        <v>0.15</v>
      </c>
    </row>
    <row r="24" spans="1:3">
      <c r="A24" s="29">
        <v>3</v>
      </c>
      <c r="B24" s="30" t="s">
        <v>778</v>
      </c>
      <c r="C24" s="525">
        <v>0.05</v>
      </c>
    </row>
    <row r="25" spans="1:3">
      <c r="A25" s="29"/>
      <c r="B25" s="30"/>
      <c r="C25" s="525"/>
    </row>
    <row r="26" spans="1:3" ht="15.75" customHeight="1">
      <c r="A26" s="29"/>
      <c r="B26" s="30"/>
      <c r="C26" s="31"/>
    </row>
    <row r="27" spans="1:3" ht="29.25" customHeight="1">
      <c r="A27" s="29"/>
      <c r="B27" s="607" t="s">
        <v>45</v>
      </c>
      <c r="C27" s="608"/>
    </row>
    <row r="28" spans="1:3">
      <c r="A28" s="29">
        <v>1</v>
      </c>
      <c r="B28" s="30" t="s">
        <v>776</v>
      </c>
      <c r="C28" s="525">
        <v>0.8</v>
      </c>
    </row>
    <row r="29" spans="1:3">
      <c r="A29" s="526">
        <v>2</v>
      </c>
      <c r="B29" s="30" t="s">
        <v>777</v>
      </c>
      <c r="C29" s="525">
        <v>0.15</v>
      </c>
    </row>
    <row r="30" spans="1:3">
      <c r="A30" s="526">
        <v>3</v>
      </c>
      <c r="B30" s="30" t="s">
        <v>778</v>
      </c>
      <c r="C30" s="525">
        <v>0.05</v>
      </c>
    </row>
    <row r="31" spans="1:3" ht="14.4" thickBot="1">
      <c r="A31" s="34"/>
      <c r="B31" s="543"/>
      <c r="C31" s="544"/>
    </row>
  </sheetData>
  <mergeCells count="2">
    <mergeCell ref="B27:C27"/>
    <mergeCell ref="B21:C21"/>
  </mergeCells>
  <dataValidations disablePrompts="1" count="1">
    <dataValidation type="list" allowBlank="1" showInputMessage="1" showErrorMessage="1" sqref="C6:C13"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70" zoomScaleNormal="70" workbookViewId="0">
      <pane xSplit="1" ySplit="5" topLeftCell="B13" activePane="bottomRight" state="frozen"/>
      <selection pane="topRight"/>
      <selection pane="bottomLeft"/>
      <selection pane="bottomRight"/>
    </sheetView>
  </sheetViews>
  <sheetFormatPr defaultColWidth="9.109375" defaultRowHeight="13.8"/>
  <cols>
    <col min="1" max="1" width="9.5546875" style="4" bestFit="1" customWidth="1"/>
    <col min="2" max="2" width="54.33203125" style="4" customWidth="1"/>
    <col min="3" max="3" width="28" style="4" customWidth="1"/>
    <col min="4" max="4" width="22.44140625" style="4" customWidth="1"/>
    <col min="5" max="5" width="22.33203125" style="4" customWidth="1"/>
    <col min="6" max="6" width="12" style="5" bestFit="1" customWidth="1"/>
    <col min="7" max="7" width="12.5546875" style="5" bestFit="1" customWidth="1"/>
    <col min="8" max="16384" width="9.109375" style="5"/>
  </cols>
  <sheetData>
    <row r="1" spans="1:5">
      <c r="A1" s="23" t="s">
        <v>30</v>
      </c>
      <c r="B1" s="3" t="str">
        <f>Info!C2</f>
        <v>Terabank</v>
      </c>
    </row>
    <row r="2" spans="1:5" s="2" customFormat="1" ht="15.75" customHeight="1">
      <c r="A2" s="23" t="s">
        <v>31</v>
      </c>
      <c r="B2" s="309">
        <f>'1. key ratios'!B2</f>
        <v>45657</v>
      </c>
    </row>
    <row r="3" spans="1:5" s="2" customFormat="1" ht="15.75" customHeight="1">
      <c r="A3" s="23"/>
    </row>
    <row r="4" spans="1:5" s="2" customFormat="1" ht="15.75" customHeight="1" thickBot="1">
      <c r="A4" s="197" t="s">
        <v>99</v>
      </c>
      <c r="B4" s="613" t="s">
        <v>225</v>
      </c>
      <c r="C4" s="614"/>
      <c r="D4" s="614"/>
      <c r="E4" s="614"/>
    </row>
    <row r="5" spans="1:5" s="38" customFormat="1" ht="17.399999999999999" customHeight="1">
      <c r="A5" s="147"/>
      <c r="B5" s="148"/>
      <c r="C5" s="36" t="s">
        <v>0</v>
      </c>
      <c r="D5" s="36" t="s">
        <v>1</v>
      </c>
      <c r="E5" s="37" t="s">
        <v>2</v>
      </c>
    </row>
    <row r="6" spans="1:5" ht="14.4" customHeight="1">
      <c r="A6" s="102"/>
      <c r="B6" s="609" t="s">
        <v>232</v>
      </c>
      <c r="C6" s="609" t="s">
        <v>660</v>
      </c>
      <c r="D6" s="611" t="s">
        <v>98</v>
      </c>
      <c r="E6" s="612"/>
    </row>
    <row r="7" spans="1:5" ht="99.6" customHeight="1">
      <c r="A7" s="102"/>
      <c r="B7" s="610"/>
      <c r="C7" s="609"/>
      <c r="D7" s="232" t="s">
        <v>97</v>
      </c>
      <c r="E7" s="233" t="s">
        <v>233</v>
      </c>
    </row>
    <row r="8" spans="1:5" ht="20.399999999999999">
      <c r="A8" s="357">
        <v>1</v>
      </c>
      <c r="B8" s="358" t="s">
        <v>561</v>
      </c>
      <c r="C8" s="410">
        <v>262656710.84999996</v>
      </c>
      <c r="D8" s="410">
        <v>0</v>
      </c>
      <c r="E8" s="410">
        <v>262656710.84999996</v>
      </c>
    </row>
    <row r="9" spans="1:5" ht="14.4">
      <c r="A9" s="357">
        <v>1.1000000000000001</v>
      </c>
      <c r="B9" s="359" t="s">
        <v>562</v>
      </c>
      <c r="C9" s="410">
        <v>55893550.75999999</v>
      </c>
      <c r="D9" s="410">
        <v>0</v>
      </c>
      <c r="E9" s="410">
        <v>55893550.75999999</v>
      </c>
    </row>
    <row r="10" spans="1:5" ht="14.4">
      <c r="A10" s="357">
        <v>1.2</v>
      </c>
      <c r="B10" s="359" t="s">
        <v>563</v>
      </c>
      <c r="C10" s="410">
        <v>165096827.08999997</v>
      </c>
      <c r="D10" s="410">
        <v>0</v>
      </c>
      <c r="E10" s="410">
        <v>165096827.08999997</v>
      </c>
    </row>
    <row r="11" spans="1:5" ht="14.4">
      <c r="A11" s="357">
        <v>1.3</v>
      </c>
      <c r="B11" s="359" t="s">
        <v>564</v>
      </c>
      <c r="C11" s="410">
        <v>41666333</v>
      </c>
      <c r="D11" s="410">
        <v>0</v>
      </c>
      <c r="E11" s="410">
        <v>41666333</v>
      </c>
    </row>
    <row r="12" spans="1:5" ht="14.4">
      <c r="A12" s="357">
        <v>2</v>
      </c>
      <c r="B12" s="360" t="s">
        <v>565</v>
      </c>
      <c r="C12" s="410">
        <v>159257.82999999996</v>
      </c>
      <c r="D12" s="410">
        <v>0</v>
      </c>
      <c r="E12" s="410">
        <v>159257.82999999996</v>
      </c>
    </row>
    <row r="13" spans="1:5" ht="14.4">
      <c r="A13" s="357">
        <v>2.1</v>
      </c>
      <c r="B13" s="361" t="s">
        <v>566</v>
      </c>
      <c r="C13" s="410">
        <v>159257.82999999996</v>
      </c>
      <c r="D13" s="410">
        <v>0</v>
      </c>
      <c r="E13" s="410">
        <v>159257.82999999996</v>
      </c>
    </row>
    <row r="14" spans="1:5" ht="20.399999999999999">
      <c r="A14" s="357">
        <v>3</v>
      </c>
      <c r="B14" s="362" t="s">
        <v>567</v>
      </c>
      <c r="C14" s="410">
        <v>0</v>
      </c>
      <c r="D14" s="410">
        <v>0</v>
      </c>
      <c r="E14" s="410">
        <v>0</v>
      </c>
    </row>
    <row r="15" spans="1:5" ht="14.4">
      <c r="A15" s="357">
        <v>4</v>
      </c>
      <c r="B15" s="363" t="s">
        <v>568</v>
      </c>
      <c r="C15" s="410">
        <v>0</v>
      </c>
      <c r="D15" s="410">
        <v>0</v>
      </c>
      <c r="E15" s="410">
        <v>0</v>
      </c>
    </row>
    <row r="16" spans="1:5" ht="20.399999999999999">
      <c r="A16" s="357">
        <v>5</v>
      </c>
      <c r="B16" s="364" t="s">
        <v>569</v>
      </c>
      <c r="C16" s="410">
        <v>0</v>
      </c>
      <c r="D16" s="410">
        <v>0</v>
      </c>
      <c r="E16" s="410">
        <v>0</v>
      </c>
    </row>
    <row r="17" spans="1:5" ht="14.4">
      <c r="A17" s="357">
        <v>5.0999999999999996</v>
      </c>
      <c r="B17" s="365" t="s">
        <v>570</v>
      </c>
      <c r="C17" s="410">
        <v>0</v>
      </c>
      <c r="D17" s="410">
        <v>0</v>
      </c>
      <c r="E17" s="410">
        <v>0</v>
      </c>
    </row>
    <row r="18" spans="1:5" ht="14.4">
      <c r="A18" s="357">
        <v>5.2</v>
      </c>
      <c r="B18" s="365" t="s">
        <v>571</v>
      </c>
      <c r="C18" s="410">
        <v>0</v>
      </c>
      <c r="D18" s="410">
        <v>0</v>
      </c>
      <c r="E18" s="410">
        <v>0</v>
      </c>
    </row>
    <row r="19" spans="1:5" ht="14.4">
      <c r="A19" s="357">
        <v>5.3</v>
      </c>
      <c r="B19" s="366" t="s">
        <v>572</v>
      </c>
      <c r="C19" s="410">
        <v>0</v>
      </c>
      <c r="D19" s="410">
        <v>0</v>
      </c>
      <c r="E19" s="410">
        <v>0</v>
      </c>
    </row>
    <row r="20" spans="1:5" ht="14.4">
      <c r="A20" s="357">
        <v>6</v>
      </c>
      <c r="B20" s="362" t="s">
        <v>573</v>
      </c>
      <c r="C20" s="410">
        <v>1588397702.6903343</v>
      </c>
      <c r="D20" s="410">
        <v>0</v>
      </c>
      <c r="E20" s="410">
        <v>1588397702.6903343</v>
      </c>
    </row>
    <row r="21" spans="1:5" ht="14.4">
      <c r="A21" s="357">
        <v>6.1</v>
      </c>
      <c r="B21" s="365" t="s">
        <v>571</v>
      </c>
      <c r="C21" s="410">
        <v>181935673.17498857</v>
      </c>
      <c r="D21" s="410">
        <v>0</v>
      </c>
      <c r="E21" s="410">
        <v>181935673.17498857</v>
      </c>
    </row>
    <row r="22" spans="1:5" ht="14.4">
      <c r="A22" s="357">
        <v>6.2</v>
      </c>
      <c r="B22" s="366" t="s">
        <v>572</v>
      </c>
      <c r="C22" s="410">
        <v>1406462029.5153456</v>
      </c>
      <c r="D22" s="410">
        <v>0</v>
      </c>
      <c r="E22" s="410">
        <v>1406462029.5153456</v>
      </c>
    </row>
    <row r="23" spans="1:5" ht="14.4">
      <c r="A23" s="357">
        <v>7</v>
      </c>
      <c r="B23" s="360" t="s">
        <v>574</v>
      </c>
      <c r="C23" s="410">
        <v>2538</v>
      </c>
      <c r="D23" s="410">
        <v>0</v>
      </c>
      <c r="E23" s="410">
        <v>2538</v>
      </c>
    </row>
    <row r="24" spans="1:5" ht="20.399999999999999">
      <c r="A24" s="357">
        <v>8</v>
      </c>
      <c r="B24" s="367" t="s">
        <v>575</v>
      </c>
      <c r="C24" s="410">
        <v>0</v>
      </c>
      <c r="D24" s="410">
        <v>0</v>
      </c>
      <c r="E24" s="410">
        <v>0</v>
      </c>
    </row>
    <row r="25" spans="1:5" ht="14.4">
      <c r="A25" s="357">
        <v>9</v>
      </c>
      <c r="B25" s="363" t="s">
        <v>576</v>
      </c>
      <c r="C25" s="410">
        <v>29863674</v>
      </c>
      <c r="D25" s="410">
        <v>0</v>
      </c>
      <c r="E25" s="410">
        <v>29863674</v>
      </c>
    </row>
    <row r="26" spans="1:5" ht="14.4">
      <c r="A26" s="357">
        <v>9.1</v>
      </c>
      <c r="B26" s="365" t="s">
        <v>577</v>
      </c>
      <c r="C26" s="410">
        <v>29863674</v>
      </c>
      <c r="D26" s="410">
        <v>0</v>
      </c>
      <c r="E26" s="410">
        <v>29863674</v>
      </c>
    </row>
    <row r="27" spans="1:5" ht="14.4">
      <c r="A27" s="357">
        <v>9.1999999999999993</v>
      </c>
      <c r="B27" s="365" t="s">
        <v>578</v>
      </c>
      <c r="C27" s="410">
        <v>0</v>
      </c>
      <c r="D27" s="410">
        <v>0</v>
      </c>
      <c r="E27" s="410">
        <v>0</v>
      </c>
    </row>
    <row r="28" spans="1:5" ht="14.4">
      <c r="A28" s="357">
        <v>10</v>
      </c>
      <c r="B28" s="363" t="s">
        <v>579</v>
      </c>
      <c r="C28" s="410">
        <v>31807343</v>
      </c>
      <c r="D28" s="410">
        <v>31807343</v>
      </c>
      <c r="E28" s="410">
        <v>0</v>
      </c>
    </row>
    <row r="29" spans="1:5" ht="14.4">
      <c r="A29" s="357">
        <v>10.1</v>
      </c>
      <c r="B29" s="365" t="s">
        <v>580</v>
      </c>
      <c r="C29" s="410">
        <v>20374000</v>
      </c>
      <c r="D29" s="410">
        <v>20374000</v>
      </c>
      <c r="E29" s="410">
        <v>0</v>
      </c>
    </row>
    <row r="30" spans="1:5" ht="14.4">
      <c r="A30" s="357">
        <v>10.199999999999999</v>
      </c>
      <c r="B30" s="365" t="s">
        <v>581</v>
      </c>
      <c r="C30" s="410">
        <v>11433343</v>
      </c>
      <c r="D30" s="410">
        <v>11433343</v>
      </c>
      <c r="E30" s="410">
        <v>0</v>
      </c>
    </row>
    <row r="31" spans="1:5" ht="14.4">
      <c r="A31" s="357">
        <v>11</v>
      </c>
      <c r="B31" s="363" t="s">
        <v>582</v>
      </c>
      <c r="C31" s="410">
        <v>5509117.5215521995</v>
      </c>
      <c r="D31" s="410">
        <v>0</v>
      </c>
      <c r="E31" s="410">
        <v>5509117.5215521995</v>
      </c>
    </row>
    <row r="32" spans="1:5" ht="14.4">
      <c r="A32" s="357">
        <v>11.1</v>
      </c>
      <c r="B32" s="365" t="s">
        <v>583</v>
      </c>
      <c r="C32" s="410">
        <v>5509117.5215521995</v>
      </c>
      <c r="D32" s="410">
        <v>0</v>
      </c>
      <c r="E32" s="410">
        <v>5509117.5215521995</v>
      </c>
    </row>
    <row r="33" spans="1:7" ht="14.4">
      <c r="A33" s="357">
        <v>11.2</v>
      </c>
      <c r="B33" s="365" t="s">
        <v>584</v>
      </c>
      <c r="C33" s="410">
        <v>0</v>
      </c>
      <c r="D33" s="410">
        <v>0</v>
      </c>
      <c r="E33" s="410">
        <v>0</v>
      </c>
    </row>
    <row r="34" spans="1:7" ht="14.4">
      <c r="A34" s="357">
        <v>13</v>
      </c>
      <c r="B34" s="363" t="s">
        <v>585</v>
      </c>
      <c r="C34" s="410">
        <v>44365800.728448525</v>
      </c>
      <c r="D34" s="410">
        <v>0</v>
      </c>
      <c r="E34" s="410">
        <v>44365800.728448525</v>
      </c>
    </row>
    <row r="35" spans="1:7" ht="14.4">
      <c r="A35" s="357">
        <v>13.1</v>
      </c>
      <c r="B35" s="368" t="s">
        <v>586</v>
      </c>
      <c r="C35" s="410">
        <v>33947413</v>
      </c>
      <c r="D35" s="410">
        <v>0</v>
      </c>
      <c r="E35" s="410">
        <v>33947413</v>
      </c>
    </row>
    <row r="36" spans="1:7" ht="14.4">
      <c r="A36" s="357">
        <v>13.2</v>
      </c>
      <c r="B36" s="368" t="s">
        <v>587</v>
      </c>
      <c r="C36" s="410">
        <v>0</v>
      </c>
      <c r="D36" s="410">
        <v>0</v>
      </c>
      <c r="E36" s="410">
        <v>0</v>
      </c>
    </row>
    <row r="37" spans="1:7" ht="27" thickBot="1">
      <c r="A37" s="105"/>
      <c r="B37" s="198" t="s">
        <v>234</v>
      </c>
      <c r="C37" s="149">
        <v>1962762144.6203351</v>
      </c>
      <c r="D37" s="149">
        <v>31807343</v>
      </c>
      <c r="E37" s="149">
        <v>1930954801.6203351</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33"/>
  <sheetViews>
    <sheetView zoomScaleNormal="100" workbookViewId="0">
      <pane xSplit="1" ySplit="4" topLeftCell="B5" activePane="bottomRight" state="frozen"/>
      <selection pane="topRight"/>
      <selection pane="bottomLeft"/>
      <selection pane="bottomRight" activeCell="B23" sqref="B23"/>
    </sheetView>
  </sheetViews>
  <sheetFormatPr defaultColWidth="9.109375" defaultRowHeight="13.2" outlineLevelRow="1"/>
  <cols>
    <col min="1" max="1" width="9.5546875" style="4" bestFit="1" customWidth="1"/>
    <col min="2" max="2" width="114.33203125" style="4" customWidth="1"/>
    <col min="3" max="3" width="18.88671875" style="4" customWidth="1"/>
    <col min="4" max="4" width="25.44140625" style="4" customWidth="1"/>
    <col min="5" max="5" width="24.33203125" style="4" customWidth="1"/>
    <col min="6" max="6" width="24" style="4" customWidth="1"/>
    <col min="7" max="7" width="10" style="4" bestFit="1" customWidth="1"/>
    <col min="8" max="8" width="12" style="4" bestFit="1" customWidth="1"/>
    <col min="9" max="9" width="12.5546875" style="4" bestFit="1" customWidth="1"/>
    <col min="10" max="16384" width="9.109375" style="4"/>
  </cols>
  <sheetData>
    <row r="1" spans="1:6">
      <c r="A1" s="2" t="s">
        <v>30</v>
      </c>
      <c r="B1" s="3" t="str">
        <f>Info!C2</f>
        <v>Terabank</v>
      </c>
    </row>
    <row r="2" spans="1:6" s="2" customFormat="1" ht="15.75" customHeight="1">
      <c r="A2" s="2" t="s">
        <v>31</v>
      </c>
      <c r="B2" s="309">
        <f>'1. key ratios'!B2</f>
        <v>45657</v>
      </c>
      <c r="C2" s="4"/>
      <c r="D2" s="4"/>
      <c r="E2" s="4"/>
      <c r="F2" s="4"/>
    </row>
    <row r="3" spans="1:6" s="2" customFormat="1" ht="15.75" customHeight="1">
      <c r="C3" s="4"/>
      <c r="D3" s="4"/>
      <c r="E3" s="4"/>
      <c r="F3" s="4"/>
    </row>
    <row r="4" spans="1:6" s="2" customFormat="1" ht="13.8" thickBot="1">
      <c r="A4" s="2" t="s">
        <v>46</v>
      </c>
      <c r="B4" s="199" t="s">
        <v>554</v>
      </c>
      <c r="C4" s="35" t="s">
        <v>35</v>
      </c>
      <c r="D4" s="4"/>
      <c r="E4" s="4"/>
      <c r="F4" s="4"/>
    </row>
    <row r="5" spans="1:6">
      <c r="A5" s="153">
        <v>1</v>
      </c>
      <c r="B5" s="200" t="s">
        <v>556</v>
      </c>
      <c r="C5" s="154">
        <f>'7. LI1'!E37</f>
        <v>1930954801.6203351</v>
      </c>
    </row>
    <row r="6" spans="1:6">
      <c r="A6" s="41">
        <v>2.1</v>
      </c>
      <c r="B6" s="103" t="s">
        <v>214</v>
      </c>
      <c r="C6" s="94">
        <v>109196108.61979866</v>
      </c>
    </row>
    <row r="7" spans="1:6" s="24" customFormat="1" outlineLevel="1">
      <c r="A7" s="18">
        <v>2.2000000000000002</v>
      </c>
      <c r="B7" s="19" t="s">
        <v>215</v>
      </c>
      <c r="C7" s="94">
        <v>67257320</v>
      </c>
    </row>
    <row r="8" spans="1:6" s="24" customFormat="1">
      <c r="A8" s="18">
        <v>3</v>
      </c>
      <c r="B8" s="151" t="s">
        <v>555</v>
      </c>
      <c r="C8" s="155">
        <f>SUM(C5:C7)</f>
        <v>2107408230.2401338</v>
      </c>
    </row>
    <row r="9" spans="1:6">
      <c r="A9" s="41">
        <v>4</v>
      </c>
      <c r="B9" s="42" t="s">
        <v>48</v>
      </c>
      <c r="C9" s="94">
        <v>0</v>
      </c>
    </row>
    <row r="10" spans="1:6" s="24" customFormat="1" outlineLevel="1">
      <c r="A10" s="18">
        <v>5.0999999999999996</v>
      </c>
      <c r="B10" s="19" t="s">
        <v>216</v>
      </c>
      <c r="C10" s="94">
        <v>-56118015.057407096</v>
      </c>
    </row>
    <row r="11" spans="1:6" s="24" customFormat="1" outlineLevel="1">
      <c r="A11" s="18">
        <v>5.2</v>
      </c>
      <c r="B11" s="19" t="s">
        <v>217</v>
      </c>
      <c r="C11" s="94">
        <v>-65912173.600000001</v>
      </c>
    </row>
    <row r="12" spans="1:6" s="24" customFormat="1">
      <c r="A12" s="18">
        <v>6</v>
      </c>
      <c r="B12" s="150" t="s">
        <v>359</v>
      </c>
      <c r="C12" s="94">
        <v>0</v>
      </c>
    </row>
    <row r="13" spans="1:6" s="24" customFormat="1" ht="13.8" thickBot="1">
      <c r="A13" s="20">
        <v>7</v>
      </c>
      <c r="B13" s="152" t="s">
        <v>177</v>
      </c>
      <c r="C13" s="156">
        <f>SUM(C8:C12)</f>
        <v>1985378041.5827267</v>
      </c>
    </row>
    <row r="15" spans="1:6" ht="26.4">
      <c r="B15" s="24" t="s">
        <v>360</v>
      </c>
    </row>
    <row r="17" spans="1:2" ht="13.8">
      <c r="A17" s="163"/>
      <c r="B17" s="164"/>
    </row>
    <row r="18" spans="1:2" ht="14.4">
      <c r="A18" s="168"/>
      <c r="B18" s="169"/>
    </row>
    <row r="19" spans="1:2" ht="13.8">
      <c r="A19" s="170"/>
      <c r="B19" s="165"/>
    </row>
    <row r="20" spans="1:2" ht="13.8">
      <c r="A20" s="171"/>
      <c r="B20" s="166"/>
    </row>
    <row r="21" spans="1:2" ht="13.8">
      <c r="A21" s="171"/>
      <c r="B21" s="169"/>
    </row>
    <row r="22" spans="1:2" ht="13.8">
      <c r="A22" s="170"/>
      <c r="B22" s="167"/>
    </row>
    <row r="23" spans="1:2" ht="13.8">
      <c r="A23" s="171"/>
      <c r="B23" s="166"/>
    </row>
    <row r="24" spans="1:2" ht="13.8">
      <c r="A24" s="171"/>
      <c r="B24" s="166"/>
    </row>
    <row r="25" spans="1:2" ht="13.8">
      <c r="A25" s="171"/>
      <c r="B25" s="172"/>
    </row>
    <row r="26" spans="1:2" ht="13.8">
      <c r="A26" s="171"/>
      <c r="B26" s="169"/>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2025-12-18T12:49:24Z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