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331\To_Send&amp;Upload\"/>
    </mc:Choice>
  </mc:AlternateContent>
  <xr:revisionPtr revIDLastSave="0" documentId="13_ncr:1_{EA1C57D0-7892-4205-BE8F-0C7697E4282C}" xr6:coauthVersionLast="47" xr6:coauthVersionMax="47" xr10:uidLastSave="{00000000-0000-0000-0000-000000000000}"/>
  <bookViews>
    <workbookView xWindow="-108" yWindow="-108" windowWidth="23256" windowHeight="12576" tabRatio="919" activeTab="1"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95" l="1"/>
  <c r="B1" i="123"/>
  <c r="C12" i="95"/>
  <c r="C14" i="95" s="1"/>
  <c r="C11" i="95"/>
  <c r="C10" i="95"/>
  <c r="C13" i="95"/>
  <c r="C22" i="95" l="1"/>
  <c r="C8" i="95"/>
  <c r="C31" i="95"/>
  <c r="B2" i="123"/>
  <c r="C32" i="95" l="1"/>
  <c r="C34" i="95" s="1"/>
  <c r="B11" i="121"/>
  <c r="B1" i="122"/>
  <c r="B1" i="121"/>
  <c r="F12" i="122"/>
  <c r="F11" i="122"/>
  <c r="F10" i="122"/>
  <c r="F9" i="122"/>
  <c r="E9" i="122"/>
  <c r="D9" i="122"/>
  <c r="C9" i="122"/>
  <c r="B9" i="122"/>
  <c r="B7" i="121" l="1"/>
  <c r="B6" i="121" s="1"/>
  <c r="B21" i="121" s="1"/>
  <c r="B16" i="121" l="1"/>
  <c r="B14" i="121" s="1"/>
  <c r="B23" i="121" s="1"/>
  <c r="B22"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8" i="113" l="1"/>
  <c r="H10" i="113"/>
  <c r="H17" i="113" l="1"/>
  <c r="H16" i="113"/>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<sst xmlns="http://schemas.openxmlformats.org/spreadsheetml/2006/main" count="1272" uniqueCount="781">
  <si>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</si>
  <si>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</si>
  <si>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</si>
  <si>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</si>
  <si>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</si>
  <si>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</si>
  <si>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</si>
  <si>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</si>
  <si>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</si>
  <si>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</si>
  <si>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</si>
  <si>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</si>
  <si>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</si>
  <si>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</si>
  <si>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</si>
  <si>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</si>
  <si>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</si>
  <si>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</si>
  <si>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</si>
  <si>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</si>
  <si>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</si>
  <si>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</si>
  <si>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</si>
  <si>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</si>
  <si>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</si>
  <si>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</si>
  <si>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</si>
  <si>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</si>
  <si>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</si>
  <si>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</si>
  <si>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</si>
  <si>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</si>
  <si>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</si>
  <si>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</si>
  <si>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</si>
  <si>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</si>
  <si>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</si>
  <si>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</si>
  <si>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</si>
  <si>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</si>
  <si>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</si>
  <si>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</si>
  <si>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</si>
  <si>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</si>
  <si>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</si>
  <si>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</si>
  <si>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</si>
  <si>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</si>
  <si>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</si>
  <si>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</si>
  <si>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</si>
  <si>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</si>
  <si>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</si>
  <si>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</si>
  <si>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</si>
  <si>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</si>
  <si>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</si>
  <si>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</si>
  <si>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</si>
  <si>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</si>
  <si>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</si>
  <si>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</si>
  <si>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</si>
  <si>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</si>
  <si>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</si>
  <si>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</si>
  <si>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</si>
  <si>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</si>
  <si>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</si>
  <si>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</si>
  <si>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</si>
  <si>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</si>
  <si>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</si>
  <si>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</si>
  <si>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</si>
  <si>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</si>
  <si>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</si>
  <si>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</si>
  <si>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</si>
  <si>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</si>
  <si>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</si>
  <si>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</si>
  <si>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</si>
  <si>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</si>
  <si>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</si>
  <si>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</si>
  <si>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</si>
  <si>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</si>
  <si>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</si>
  <si>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</si>
  <si>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</si>
  <si>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</si>
  <si>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</si>
  <si>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</si>
  <si>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</si>
  <si>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</si>
  <si>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</si>
  <si>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</si>
  <si>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</si>
  <si>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</si>
  <si>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</si>
  <si>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</si>
  <si>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</si>
  <si>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</si>
  <si>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</si>
  <si>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</si>
  <si>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</si>
  <si>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</si>
  <si>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</si>
  <si>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</si>
  <si>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</si>
  <si>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</si>
  <si>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</si>
  <si>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</si>
  <si>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</si>
  <si>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</si>
  <si>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</si>
  <si>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</si>
  <si>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</si>
  <si>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</si>
  <si>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</si>
  <si>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</si>
  <si>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</si>
  <si>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</si>
  <si>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</si>
  <si>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</si>
  <si>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</si>
  <si>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</si>
  <si>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</si>
  <si>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</si>
  <si>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</si>
  <si>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</si>
  <si>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</si>
  <si>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</si>
  <si>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</si>
  <si>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</si>
  <si>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</si>
  <si>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</si>
  <si>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</si>
  <si>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</si>
  <si>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</si>
  <si>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</si>
  <si>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</si>
  <si>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</si>
  <si>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</si>
  <si>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</si>
  <si>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</si>
  <si>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</si>
  <si>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</si>
  <si>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</si>
  <si>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</si>
  <si>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</si>
  <si>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</si>
  <si>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</si>
  <si>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</si>
  <si>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</si>
  <si>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</si>
  <si>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</si>
  <si>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</si>
  <si>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</si>
  <si>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</si>
  <si>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</si>
  <si>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</si>
  <si>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</si>
  <si>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</si>
  <si>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</si>
  <si>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</si>
  <si>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</si>
  <si>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</si>
  <si>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</si>
  <si>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</si>
  <si>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</si>
  <si>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</si>
  <si>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</si>
  <si>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</si>
  <si>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</si>
  <si>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</si>
  <si>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</si>
  <si>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</si>
  <si>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</si>
  <si>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</si>
  <si>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</si>
  <si>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</si>
  <si>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</si>
  <si>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</si>
  <si>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</si>
  <si>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</si>
  <si>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</si>
  <si>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</si>
  <si>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</si>
  <si>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</si>
  <si>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</si>
  <si>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</si>
  <si>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</si>
  <si>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</si>
  <si>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</si>
  <si>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</si>
  <si>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</si>
  <si>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</si>
  <si>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</si>
  <si>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</si>
  <si>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</si>
  <si>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</si>
  <si>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</si>
  <si>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</si>
  <si>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</si>
  <si>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</si>
  <si>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</si>
  <si>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</si>
  <si>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</si>
  <si>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</si>
  <si>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</si>
  <si>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</si>
  <si>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</si>
  <si>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</si>
  <si>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</si>
  <si>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</si>
  <si>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</si>
  <si>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</si>
  <si>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</si>
  <si>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</si>
  <si>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</si>
  <si>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</si>
  <si>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</si>
  <si>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</si>
  <si>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</si>
  <si>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</si>
  <si>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</si>
  <si>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</si>
  <si>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</si>
  <si>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</si>
  <si>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</si>
  <si>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</si>
  <si>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</si>
  <si>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</si>
  <si>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</si>
  <si>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</si>
  <si>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</si>
  <si>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</si>
  <si>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</si>
  <si>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</si>
  <si>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</si>
  <si>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</si>
  <si>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</si>
  <si>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</si>
  <si>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</si>
  <si>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</si>
  <si>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</si>
  <si>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</si>
  <si>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</si>
  <si>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</si>
  <si>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</si>
  <si>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</si>
  <si>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</si>
  <si>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</si>
  <si>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</si>
  <si>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</si>
  <si>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</si>
  <si>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</si>
  <si>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</si>
  <si>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</si>
  <si>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</si>
  <si>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</si>
  <si>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</si>
  <si>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</si>
  <si>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</si>
  <si>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</si>
  <si>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</si>
  <si>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</si>
  <si>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</si>
  <si>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</si>
  <si>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</si>
  <si>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</si>
  <si>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</si>
  <si>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</si>
  <si>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</si>
  <si>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</si>
  <si>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</si>
  <si>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</si>
  <si>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</si>
  <si>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</si>
  <si>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</si>
  <si>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</si>
  <si>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</si>
  <si>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</si>
  <si>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</si>
  <si>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</si>
  <si>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</si>
  <si>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</si>
  <si>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</si>
  <si>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</si>
  <si>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</si>
  <si>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</si>
  <si>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</si>
  <si>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</si>
  <si>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</si>
  <si>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</si>
  <si>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</si>
  <si>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</si>
  <si>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</si>
  <si>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</si>
  <si>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</si>
  <si>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</si>
  <si>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</si>
  <si>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</si>
  <si>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</si>
  <si>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</si>
  <si>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</si>
  <si>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</si>
  <si>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</si>
  <si>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</si>
  <si>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</si>
  <si>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</si>
  <si>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</si>
  <si>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</si>
  <si>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</si>
  <si>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</si>
  <si>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</si>
  <si>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</si>
  <si>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</si>
  <si>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</si>
  <si>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</si>
  <si>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</si>
  <si>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</si>
  <si>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</si>
  <si>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</si>
  <si>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</si>
  <si>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</si>
  <si>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</si>
  <si>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</si>
  <si>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</si>
  <si>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</si>
  <si>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</si>
  <si>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</si>
  <si>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</si>
  <si>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</si>
  <si>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</si>
  <si>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</si>
  <si>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</si>
  <si>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</si>
  <si>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</si>
  <si>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</si>
  <si>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</si>
  <si>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</si>
  <si>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</si>
  <si>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</si>
  <si>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</si>
  <si>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</si>
  <si>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</si>
  <si>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</si>
  <si>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</si>
  <si>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</si>
  <si>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</si>
  <si>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</si>
  <si>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</si>
  <si>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</si>
  <si>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</si>
  <si>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</si>
  <si>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</si>
  <si>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</si>
  <si>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</si>
  <si>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</si>
  <si>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</si>
  <si>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</si>
  <si>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</si>
  <si>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</si>
  <si>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</si>
  <si>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</si>
  <si>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</si>
  <si>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</si>
  <si>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</si>
  <si>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</si>
  <si>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</si>
  <si>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</si>
  <si>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</si>
  <si>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</si>
  <si>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</si>
  <si>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</si>
  <si>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</si>
  <si>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</si>
  <si>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</si>
  <si>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</si>
  <si>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</si>
  <si>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</si>
  <si>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</si>
  <si>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</si>
  <si>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</si>
  <si>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</si>
  <si>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</si>
  <si>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</si>
  <si>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</si>
  <si>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</si>
  <si>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</si>
  <si>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</si>
  <si>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</si>
  <si>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</si>
  <si>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</si>
  <si>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</si>
  <si>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</si>
  <si>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</si>
  <si>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</si>
  <si>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</si>
  <si>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</si>
  <si>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</si>
  <si>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</si>
  <si>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</si>
  <si>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</si>
  <si>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</si>
  <si>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</si>
  <si>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</si>
  <si>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</si>
  <si>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</si>
  <si>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</si>
  <si>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</si>
  <si>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</si>
  <si>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</si>
  <si>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</si>
  <si>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</si>
  <si>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</si>
  <si>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</si>
  <si>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</si>
  <si>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</si>
  <si>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</si>
  <si>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</si>
  <si>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</si>
  <si>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</si>
  <si>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</si>
  <si>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</si>
  <si>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</si>
  <si>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</si>
  <si>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</si>
  <si>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</si>
  <si>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</si>
  <si>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</si>
  <si>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</si>
  <si>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</si>
  <si>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</si>
  <si>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</si>
  <si>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</si>
  <si>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</si>
  <si>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</si>
  <si>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</si>
  <si>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</si>
  <si>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</si>
  <si>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</si>
  <si>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</si>
  <si>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</si>
  <si>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</si>
  <si>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</si>
  <si>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</si>
  <si>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</si>
  <si>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</si>
  <si>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</si>
  <si>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</si>
  <si>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</si>
  <si>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</si>
  <si>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</si>
  <si>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</si>
  <si>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</si>
  <si>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</si>
  <si>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</si>
  <si>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</si>
  <si>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</si>
  <si>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</si>
  <si>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</si>
  <si>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</si>
  <si>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</si>
  <si>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</si>
  <si>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</si>
  <si>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</si>
  <si>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</si>
  <si>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</si>
  <si>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</si>
  <si>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</si>
  <si>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</si>
  <si>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</si>
  <si>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</si>
  <si>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</si>
  <si>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</si>
  <si>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</si>
  <si>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</si>
  <si>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</si>
  <si>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</si>
  <si>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</si>
  <si>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</si>
  <si>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</si>
  <si>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</si>
  <si>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</si>
  <si>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</si>
  <si>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</si>
  <si>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</si>
  <si>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</si>
  <si>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</si>
  <si>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</si>
  <si>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</si>
  <si>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</si>
  <si>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</si>
  <si>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</si>
  <si>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</si>
  <si>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</si>
  <si>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</si>
  <si>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</si>
  <si>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</si>
  <si>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</si>
  <si>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</si>
  <si>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</si>
  <si>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</si>
  <si>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</si>
  <si>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</si>
  <si>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</si>
  <si>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</si>
  <si>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</si>
  <si>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</si>
  <si>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</si>
  <si>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</si>
  <si>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</si>
  <si>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</si>
  <si>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</si>
  <si>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</si>
  <si>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</si>
  <si>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</si>
  <si>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</si>
  <si>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</si>
  <si>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</si>
  <si>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</si>
  <si>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</si>
  <si>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</si>
  <si>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</si>
  <si>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</si>
  <si>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</si>
  <si>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</si>
  <si>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</si>
  <si>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</si>
  <si>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</si>
  <si>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</si>
  <si>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</si>
  <si>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</si>
  <si>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</si>
  <si>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</si>
  <si>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</si>
  <si>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</si>
  <si>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</si>
  <si>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</si>
  <si>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</si>
  <si>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</si>
  <si>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</si>
  <si>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</si>
  <si>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</si>
  <si>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</si>
  <si>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</si>
  <si>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</si>
  <si>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</si>
  <si>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</si>
  <si>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</si>
  <si>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</si>
  <si>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</si>
  <si>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</si>
  <si>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</si>
  <si>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</si>
  <si>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</si>
  <si>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</si>
  <si>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</si>
  <si>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</si>
  <si>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</si>
  <si>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</si>
  <si>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</si>
  <si>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</si>
  <si>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</si>
  <si>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</si>
  <si>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</si>
  <si>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</si>
  <si>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</si>
  <si>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</si>
  <si>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</si>
  <si>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</si>
  <si>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</si>
  <si>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</si>
  <si>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</si>
  <si>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</si>
  <si>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</si>
  <si>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</si>
  <si>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</si>
  <si>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</si>
  <si>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</si>
  <si>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</si>
  <si>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</si>
  <si>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</si>
  <si>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</si>
  <si>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</si>
  <si>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</si>
  <si>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</si>
  <si>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</si>
  <si>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</si>
  <si>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</si>
  <si>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</si>
  <si>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</si>
  <si>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</si>
  <si>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</si>
  <si>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</si>
  <si>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</si>
  <si>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</si>
  <si>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</si>
  <si>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</si>
  <si>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</si>
  <si>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</si>
  <si>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</si>
  <si>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</si>
  <si>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</si>
  <si>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</si>
  <si>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</si>
  <si>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</si>
  <si>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</si>
  <si>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</si>
  <si>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</si>
  <si>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</si>
  <si>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</si>
  <si>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</si>
  <si>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</si>
  <si>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</si>
  <si>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</si>
  <si>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</si>
  <si>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</si>
  <si>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</si>
  <si>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</si>
  <si>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</si>
  <si>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</si>
  <si>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</si>
  <si>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</si>
  <si>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</si>
  <si>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</si>
  <si>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</si>
  <si>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</si>
  <si>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</si>
  <si>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</si>
  <si>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</si>
  <si>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</si>
  <si>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</si>
  <si>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</si>
  <si>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</si>
  <si>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</si>
  <si>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</si>
  <si>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</si>
  <si>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</si>
  <si>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</si>
  <si>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</si>
  <si>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</si>
  <si>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</si>
  <si>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</si>
  <si>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</si>
  <si>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</si>
  <si>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</si>
  <si>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</si>
  <si>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</si>
  <si>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</si>
  <si>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</si>
  <si>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</si>
  <si>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</si>
  <si>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</si>
  <si>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</si>
  <si>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</si>
  <si>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</si>
  <si>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</si>
  <si>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</si>
  <si>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</si>
  <si>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</si>
  <si>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</si>
  <si>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</si>
  <si>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</si>
  <si>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</si>
  <si>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</si>
  <si>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</si>
  <si>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</si>
  <si>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</si>
  <si>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</si>
  <si>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</si>
  <si>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</si>
  <si>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</si>
  <si>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</si>
  <si>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</si>
  <si>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</si>
  <si>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</si>
  <si>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</si>
  <si>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</si>
  <si>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</si>
  <si>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</si>
  <si>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</si>
  <si>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</si>
  <si>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</si>
  <si>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</si>
  <si>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</si>
  <si>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</si>
  <si>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</si>
  <si>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</si>
  <si>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</si>
  <si>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</si>
  <si>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</si>
  <si>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</si>
  <si>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</si>
  <si>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</si>
  <si>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</si>
  <si>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</si>
  <si>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</si>
  <si>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</si>
  <si>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</si>
  <si>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</si>
  <si>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</si>
  <si>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</si>
  <si>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</si>
  <si>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</si>
  <si>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</si>
  <si>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</si>
  <si>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</si>
  <si>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</si>
  <si>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</si>
  <si>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</si>
  <si>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</si>
  <si>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</si>
  <si>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</si>
  <si>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</si>
  <si>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</si>
  <si>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</si>
  <si>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</si>
  <si>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</si>
  <si>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</si>
  <si>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</si>
  <si>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</si>
  <si>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</si>
  <si>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</si>
  <si>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</si>
  <si>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</si>
  <si>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</si>
  <si>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</si>
  <si>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</si>
  <si>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</si>
  <si>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</si>
  <si>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</si>
  <si>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</si>
  <si>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</si>
  <si>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</si>
  <si>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</si>
  <si>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</si>
  <si>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</si>
  <si>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</si>
  <si>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</si>
  <si>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</si>
  <si>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</si>
  <si>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</si>
  <si>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</si>
  <si>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</si>
  <si>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</si>
  <si>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</si>
  <si>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</si>
  <si>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</si>
  <si>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</si>
  <si>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</si>
  <si>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</si>
  <si>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H.H. Sheikh Nahayan Mabarak Al Nahayan</t>
  </si>
  <si>
    <t>Non-independent chair</t>
  </si>
  <si>
    <t>Abhijit Choudury</t>
  </si>
  <si>
    <t>Non-independent member</t>
  </si>
  <si>
    <t>Seit Devdariani</t>
  </si>
  <si>
    <t>Independent member</t>
  </si>
  <si>
    <t>Geert Roelof De Korte</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</si>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</sst>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3">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0" xfId="17" applyAlignment="1" applyProtection="1"/>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80" zoomScaleNormal="80" workbookViewId="0">
      <selection activeCell="B16" sqref="B16"/>
    </sheetView>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8" t="s">
        <v>210</v>
      </c>
      <c r="C2" s="39" t="s">
        <v>680</v>
      </c>
    </row>
    <row r="3" spans="1:3">
      <c r="A3" s="110">
        <v>2</v>
      </c>
      <c r="B3" s="219" t="s">
        <v>206</v>
      </c>
      <c r="C3" s="39" t="s">
        <v>684</v>
      </c>
    </row>
    <row r="4" spans="1:3">
      <c r="A4" s="110">
        <v>3</v>
      </c>
      <c r="B4" s="220" t="s">
        <v>211</v>
      </c>
      <c r="C4" s="39" t="s">
        <v>685</v>
      </c>
    </row>
    <row r="5" spans="1:3">
      <c r="A5" s="111">
        <v>4</v>
      </c>
      <c r="B5" s="221"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2" t="s">
        <v>21</v>
      </c>
    </row>
    <row r="10" spans="1:3">
      <c r="A10" s="103">
        <v>3</v>
      </c>
      <c r="B10" s="142" t="s">
        <v>22</v>
      </c>
    </row>
    <row r="11" spans="1:3">
      <c r="A11" s="103">
        <v>4</v>
      </c>
      <c r="B11" s="142" t="s">
        <v>23</v>
      </c>
    </row>
    <row r="12" spans="1:3">
      <c r="A12" s="103">
        <v>5</v>
      </c>
      <c r="B12" s="142" t="s">
        <v>24</v>
      </c>
    </row>
    <row r="13" spans="1:3">
      <c r="A13" s="103">
        <v>6</v>
      </c>
      <c r="B13" s="143" t="s">
        <v>218</v>
      </c>
    </row>
    <row r="14" spans="1:3">
      <c r="A14" s="103">
        <v>7</v>
      </c>
      <c r="B14" s="142" t="s">
        <v>212</v>
      </c>
    </row>
    <row r="15" spans="1:3">
      <c r="A15" s="103">
        <v>8</v>
      </c>
      <c r="B15" s="142" t="s">
        <v>213</v>
      </c>
    </row>
    <row r="16" spans="1:3">
      <c r="A16" s="103">
        <v>9</v>
      </c>
      <c r="B16" s="142" t="s">
        <v>25</v>
      </c>
    </row>
    <row r="17" spans="1:2">
      <c r="A17" s="217" t="s">
        <v>282</v>
      </c>
      <c r="B17" s="216" t="s">
        <v>269</v>
      </c>
    </row>
    <row r="18" spans="1:2">
      <c r="A18" s="520" t="s">
        <v>720</v>
      </c>
      <c r="B18" s="142" t="s">
        <v>721</v>
      </c>
    </row>
    <row r="19" spans="1:2">
      <c r="A19" s="520" t="s">
        <v>722</v>
      </c>
      <c r="B19" s="142" t="s">
        <v>723</v>
      </c>
    </row>
    <row r="20" spans="1:2">
      <c r="A20" s="103">
        <v>10</v>
      </c>
      <c r="B20" s="142" t="s">
        <v>26</v>
      </c>
    </row>
    <row r="21" spans="1:2">
      <c r="A21" s="103">
        <v>11</v>
      </c>
      <c r="B21" s="143" t="s">
        <v>214</v>
      </c>
    </row>
    <row r="22" spans="1:2">
      <c r="A22" s="103">
        <v>12</v>
      </c>
      <c r="B22" s="143" t="s">
        <v>27</v>
      </c>
    </row>
    <row r="23" spans="1:2">
      <c r="A23" s="235">
        <v>13</v>
      </c>
      <c r="B23" s="236" t="s">
        <v>215</v>
      </c>
    </row>
    <row r="24" spans="1:2">
      <c r="A24" s="235">
        <v>14</v>
      </c>
      <c r="B24" s="237" t="s">
        <v>240</v>
      </c>
    </row>
    <row r="25" spans="1:2">
      <c r="A25" s="235">
        <v>15</v>
      </c>
      <c r="B25" s="238" t="s">
        <v>28</v>
      </c>
    </row>
    <row r="26" spans="1:2">
      <c r="A26" s="235">
        <v>15.1</v>
      </c>
      <c r="B26" s="239" t="s">
        <v>296</v>
      </c>
    </row>
    <row r="27" spans="1:2">
      <c r="A27" s="351">
        <v>15.2</v>
      </c>
      <c r="B27" s="521" t="s">
        <v>725</v>
      </c>
    </row>
    <row r="28" spans="1:2">
      <c r="A28" s="235">
        <v>16</v>
      </c>
      <c r="B28" s="239" t="s">
        <v>341</v>
      </c>
    </row>
    <row r="29" spans="1:2">
      <c r="A29" s="235">
        <v>17</v>
      </c>
      <c r="B29" s="239" t="s">
        <v>382</v>
      </c>
    </row>
    <row r="30" spans="1:2">
      <c r="A30" s="235">
        <v>18</v>
      </c>
      <c r="B30" s="239" t="s">
        <v>670</v>
      </c>
    </row>
    <row r="31" spans="1:2">
      <c r="A31" s="235">
        <v>19</v>
      </c>
      <c r="B31" s="239" t="s">
        <v>671</v>
      </c>
    </row>
    <row r="32" spans="1:2">
      <c r="A32" s="235">
        <v>20</v>
      </c>
      <c r="B32" s="289" t="s">
        <v>672</v>
      </c>
    </row>
    <row r="33" spans="1:2">
      <c r="A33" s="235">
        <v>21</v>
      </c>
      <c r="B33" s="239" t="s">
        <v>498</v>
      </c>
    </row>
    <row r="34" spans="1:2">
      <c r="A34" s="235">
        <v>22</v>
      </c>
      <c r="B34" s="239" t="s">
        <v>673</v>
      </c>
    </row>
    <row r="35" spans="1:2">
      <c r="A35" s="235">
        <v>23</v>
      </c>
      <c r="B35" s="239" t="s">
        <v>674</v>
      </c>
    </row>
    <row r="36" spans="1:2">
      <c r="A36" s="235">
        <v>24</v>
      </c>
      <c r="B36" s="239" t="s">
        <v>675</v>
      </c>
    </row>
    <row r="37" spans="1:2">
      <c r="A37" s="235">
        <v>25</v>
      </c>
      <c r="B37" s="239" t="s">
        <v>383</v>
      </c>
    </row>
    <row r="38" spans="1:2">
      <c r="A38" s="235">
        <v>26</v>
      </c>
      <c r="B38" s="239"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6">
        <f>'1. key ratios'!B2</f>
        <v>45747</v>
      </c>
    </row>
    <row r="3" spans="1:3" s="2" customFormat="1" ht="15.75" customHeight="1"/>
    <row r="4" spans="1:3" ht="13.8" thickBot="1">
      <c r="A4" s="4" t="s">
        <v>143</v>
      </c>
      <c r="B4" s="85" t="s">
        <v>142</v>
      </c>
    </row>
    <row r="5" spans="1:3">
      <c r="A5" s="44" t="s">
        <v>6</v>
      </c>
      <c r="B5" s="45"/>
      <c r="C5" s="46" t="s">
        <v>35</v>
      </c>
    </row>
    <row r="6" spans="1:3">
      <c r="A6" s="47">
        <v>1</v>
      </c>
      <c r="B6" s="48" t="s">
        <v>141</v>
      </c>
      <c r="C6" s="49">
        <v>288828788</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167456788</v>
      </c>
    </row>
    <row r="12" spans="1:3" s="24" customFormat="1">
      <c r="A12" s="47">
        <v>7</v>
      </c>
      <c r="B12" s="48" t="s">
        <v>135</v>
      </c>
      <c r="C12" s="54">
        <v>32025215</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32025215</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9" t="s">
        <v>521</v>
      </c>
      <c r="C23" s="56">
        <v>0</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256803573</v>
      </c>
    </row>
    <row r="30" spans="1:3" s="24" customFormat="1">
      <c r="A30" s="62"/>
      <c r="B30" s="63"/>
      <c r="C30" s="56">
        <v>0</v>
      </c>
    </row>
    <row r="31" spans="1:3" s="24" customFormat="1">
      <c r="A31" s="62">
        <v>25</v>
      </c>
      <c r="B31" s="61" t="s">
        <v>119</v>
      </c>
      <c r="C31" s="54">
        <v>35974900</v>
      </c>
    </row>
    <row r="32" spans="1:3" s="24" customFormat="1">
      <c r="A32" s="62">
        <v>26</v>
      </c>
      <c r="B32" s="52" t="s">
        <v>118</v>
      </c>
      <c r="C32" s="64">
        <v>35974900</v>
      </c>
    </row>
    <row r="33" spans="1:3" s="24" customFormat="1">
      <c r="A33" s="62">
        <v>27</v>
      </c>
      <c r="B33" s="65" t="s">
        <v>179</v>
      </c>
      <c r="C33" s="56">
        <v>0</v>
      </c>
    </row>
    <row r="34" spans="1:3" s="24" customFormat="1">
      <c r="A34" s="62">
        <v>28</v>
      </c>
      <c r="B34" s="65" t="s">
        <v>117</v>
      </c>
      <c r="C34" s="56">
        <v>35974900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35974900</v>
      </c>
    </row>
    <row r="43" spans="1:3" s="24" customFormat="1">
      <c r="A43" s="62"/>
      <c r="B43" s="63"/>
      <c r="C43" s="56">
        <v>0</v>
      </c>
    </row>
    <row r="44" spans="1:3" s="24" customFormat="1">
      <c r="A44" s="62">
        <v>37</v>
      </c>
      <c r="B44" s="66" t="s">
        <v>109</v>
      </c>
      <c r="C44" s="54">
        <v>41168078.939999998</v>
      </c>
    </row>
    <row r="45" spans="1:3" s="24" customFormat="1">
      <c r="A45" s="62">
        <v>38</v>
      </c>
      <c r="B45" s="52" t="s">
        <v>108</v>
      </c>
      <c r="C45" s="56">
        <v>41168078.939999998</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41168078.939999998</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6">
        <f>'1. key ratios'!B2</f>
        <v>45747</v>
      </c>
    </row>
    <row r="3" spans="1:4" s="131" customFormat="1" ht="15.75" customHeight="1"/>
    <row r="4" spans="1:4" ht="14.4" thickBot="1">
      <c r="A4" s="133" t="s">
        <v>268</v>
      </c>
      <c r="B4" s="209" t="s">
        <v>269</v>
      </c>
    </row>
    <row r="5" spans="1:4" s="138" customFormat="1" ht="12.75" customHeight="1">
      <c r="A5" s="233"/>
      <c r="B5" s="234" t="s">
        <v>272</v>
      </c>
      <c r="C5" s="202" t="s">
        <v>270</v>
      </c>
      <c r="D5" s="203" t="s">
        <v>271</v>
      </c>
    </row>
    <row r="6" spans="1:4" s="210" customFormat="1">
      <c r="A6" s="204">
        <v>1</v>
      </c>
      <c r="B6" s="228" t="s">
        <v>273</v>
      </c>
      <c r="C6" s="228"/>
      <c r="D6" s="205"/>
    </row>
    <row r="7" spans="1:4" s="210" customFormat="1">
      <c r="A7" s="206" t="s">
        <v>259</v>
      </c>
      <c r="B7" s="229" t="s">
        <v>274</v>
      </c>
      <c r="C7" s="224">
        <v>4.4999999999999998E-2</v>
      </c>
      <c r="D7" s="225">
        <v>74793551.344118118</v>
      </c>
    </row>
    <row r="8" spans="1:4" s="210" customFormat="1">
      <c r="A8" s="206" t="s">
        <v>260</v>
      </c>
      <c r="B8" s="229" t="s">
        <v>275</v>
      </c>
      <c r="C8" s="224">
        <v>0.06</v>
      </c>
      <c r="D8" s="225">
        <v>99724735.125490814</v>
      </c>
    </row>
    <row r="9" spans="1:4" s="210" customFormat="1">
      <c r="A9" s="206" t="s">
        <v>261</v>
      </c>
      <c r="B9" s="229" t="s">
        <v>276</v>
      </c>
      <c r="C9" s="224">
        <v>0.08</v>
      </c>
      <c r="D9" s="225">
        <v>132966313.50065443</v>
      </c>
    </row>
    <row r="10" spans="1:4" s="210" customFormat="1">
      <c r="A10" s="204" t="s">
        <v>262</v>
      </c>
      <c r="B10" s="228" t="s">
        <v>277</v>
      </c>
      <c r="C10" s="228"/>
      <c r="D10" s="228"/>
    </row>
    <row r="11" spans="1:4" s="211" customFormat="1">
      <c r="A11" s="207" t="s">
        <v>263</v>
      </c>
      <c r="B11" s="223" t="s">
        <v>328</v>
      </c>
      <c r="C11" s="224">
        <v>2.5000000000000001E-2</v>
      </c>
      <c r="D11" s="225">
        <v>41551972.968954511</v>
      </c>
    </row>
    <row r="12" spans="1:4" s="211" customFormat="1">
      <c r="A12" s="207" t="s">
        <v>264</v>
      </c>
      <c r="B12" s="223" t="s">
        <v>278</v>
      </c>
      <c r="C12" s="224">
        <v>5.0000000000000001E-3</v>
      </c>
      <c r="D12" s="225">
        <v>8310394.5937909018</v>
      </c>
    </row>
    <row r="13" spans="1:4" s="211" customFormat="1">
      <c r="A13" s="207" t="s">
        <v>265</v>
      </c>
      <c r="B13" s="223" t="s">
        <v>279</v>
      </c>
      <c r="C13" s="224">
        <v>0</v>
      </c>
      <c r="D13" s="225">
        <v>0</v>
      </c>
    </row>
    <row r="14" spans="1:4" s="211" customFormat="1">
      <c r="A14" s="204" t="s">
        <v>266</v>
      </c>
      <c r="B14" s="228" t="s">
        <v>326</v>
      </c>
      <c r="C14" s="228"/>
      <c r="D14" s="228"/>
    </row>
    <row r="15" spans="1:4" s="211" customFormat="1">
      <c r="A15" s="207">
        <v>3.1</v>
      </c>
      <c r="B15" s="223" t="s">
        <v>284</v>
      </c>
      <c r="C15" s="224">
        <v>5.3044123633677831E-2</v>
      </c>
      <c r="D15" s="225">
        <v>88163519.655538484</v>
      </c>
    </row>
    <row r="16" spans="1:4" s="211" customFormat="1">
      <c r="A16" s="207">
        <v>3.2</v>
      </c>
      <c r="B16" s="223" t="s">
        <v>285</v>
      </c>
      <c r="C16" s="224">
        <v>6.2251505105485945E-2</v>
      </c>
      <c r="D16" s="225">
        <v>103466914.29679543</v>
      </c>
    </row>
    <row r="17" spans="1:4" s="210" customFormat="1">
      <c r="A17" s="207">
        <v>3.3</v>
      </c>
      <c r="B17" s="223" t="s">
        <v>286</v>
      </c>
      <c r="C17" s="224">
        <v>7.4366480726286099E-2</v>
      </c>
      <c r="D17" s="225">
        <v>123602959.87739666</v>
      </c>
    </row>
    <row r="18" spans="1:4" s="138" customFormat="1" ht="12.75" customHeight="1">
      <c r="A18" s="231"/>
      <c r="B18" s="232" t="s">
        <v>325</v>
      </c>
      <c r="C18" s="227" t="s">
        <v>270</v>
      </c>
      <c r="D18" s="230" t="s">
        <v>271</v>
      </c>
    </row>
    <row r="19" spans="1:4" s="210" customFormat="1">
      <c r="A19" s="208">
        <v>4</v>
      </c>
      <c r="B19" s="223" t="s">
        <v>280</v>
      </c>
      <c r="C19" s="226">
        <v>0.12804412363367784</v>
      </c>
      <c r="D19" s="225">
        <v>212819438.56240204</v>
      </c>
    </row>
    <row r="20" spans="1:4" s="210" customFormat="1">
      <c r="A20" s="208">
        <v>5</v>
      </c>
      <c r="B20" s="223" t="s">
        <v>90</v>
      </c>
      <c r="C20" s="226">
        <v>0.15225150510548593</v>
      </c>
      <c r="D20" s="225">
        <v>253054016.98503163</v>
      </c>
    </row>
    <row r="21" spans="1:4" s="210" customFormat="1" ht="14.4" thickBot="1">
      <c r="A21" s="212" t="s">
        <v>267</v>
      </c>
      <c r="B21" s="213" t="s">
        <v>281</v>
      </c>
      <c r="C21" s="226">
        <v>0.18436648072628611</v>
      </c>
      <c r="D21" s="225">
        <v>306431640.94079655</v>
      </c>
    </row>
    <row r="23" spans="1:4">
      <c r="B23" s="17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6" bestFit="1" customWidth="1"/>
    <col min="2" max="2" width="50.88671875" style="486" bestFit="1" customWidth="1"/>
    <col min="3" max="3" width="28.109375" style="486" bestFit="1" customWidth="1"/>
    <col min="4" max="4" width="28.33203125" style="486" customWidth="1"/>
    <col min="5" max="7" width="28.109375" style="486" customWidth="1"/>
    <col min="8" max="16384" width="9.109375" style="486"/>
  </cols>
  <sheetData>
    <row r="1" spans="1:3">
      <c r="A1" s="485" t="s">
        <v>30</v>
      </c>
      <c r="B1" s="3" t="str">
        <f>Info!C2</f>
        <v>Terabank</v>
      </c>
    </row>
    <row r="2" spans="1:3">
      <c r="A2" s="485" t="s">
        <v>31</v>
      </c>
      <c r="B2" s="246">
        <f>'1. key ratios'!B2</f>
        <v>45747</v>
      </c>
    </row>
    <row r="3" spans="1:3">
      <c r="A3" s="487" t="s">
        <v>687</v>
      </c>
      <c r="B3" s="488" t="s">
        <v>688</v>
      </c>
    </row>
    <row r="4" spans="1:3" ht="15" thickBot="1"/>
    <row r="5" spans="1:3">
      <c r="A5" s="489"/>
      <c r="B5" s="490" t="s">
        <v>689</v>
      </c>
      <c r="C5" s="491"/>
    </row>
    <row r="6" spans="1:3">
      <c r="A6" s="492" t="s">
        <v>690</v>
      </c>
      <c r="B6" s="493">
        <f>SUM(B7,B11)</f>
        <v>333946551.94</v>
      </c>
      <c r="C6" s="491"/>
    </row>
    <row r="7" spans="1:3" ht="15.6">
      <c r="A7" s="492" t="s">
        <v>691</v>
      </c>
      <c r="B7" s="493">
        <f>SUM(B8:B10)</f>
        <v>333946551.94</v>
      </c>
      <c r="C7" s="491"/>
    </row>
    <row r="8" spans="1:3">
      <c r="A8" s="494" t="s">
        <v>692</v>
      </c>
      <c r="B8" s="495">
        <v>256803573</v>
      </c>
      <c r="C8" s="491"/>
    </row>
    <row r="9" spans="1:3">
      <c r="A9" s="494" t="s">
        <v>693</v>
      </c>
      <c r="B9" s="495">
        <v>35974900</v>
      </c>
      <c r="C9" s="491"/>
    </row>
    <row r="10" spans="1:3">
      <c r="A10" s="494" t="s">
        <v>694</v>
      </c>
      <c r="B10" s="495">
        <v>41168078.939999998</v>
      </c>
      <c r="C10" s="491"/>
    </row>
    <row r="11" spans="1:3">
      <c r="A11" s="492" t="s">
        <v>695</v>
      </c>
      <c r="B11" s="493">
        <f>SUM(B12:B13)</f>
        <v>0</v>
      </c>
      <c r="C11" s="491"/>
    </row>
    <row r="12" spans="1:3" ht="15.6">
      <c r="A12" s="494" t="s">
        <v>696</v>
      </c>
      <c r="B12" s="495">
        <v>0</v>
      </c>
      <c r="C12" s="491"/>
    </row>
    <row r="13" spans="1:3" ht="15.6">
      <c r="A13" s="494" t="s">
        <v>697</v>
      </c>
      <c r="B13" s="495">
        <v>0</v>
      </c>
      <c r="C13" s="491"/>
    </row>
    <row r="14" spans="1:3">
      <c r="A14" s="492" t="s">
        <v>698</v>
      </c>
      <c r="B14" s="493">
        <f>SUM(B15:B16)</f>
        <v>333946551.94</v>
      </c>
      <c r="C14" s="491"/>
    </row>
    <row r="15" spans="1:3">
      <c r="A15" s="497" t="s">
        <v>699</v>
      </c>
      <c r="B15" s="495">
        <v>0</v>
      </c>
      <c r="C15" s="491"/>
    </row>
    <row r="16" spans="1:3">
      <c r="A16" s="497" t="s">
        <v>700</v>
      </c>
      <c r="B16" s="496">
        <f>B7</f>
        <v>333946551.94</v>
      </c>
      <c r="C16" s="491"/>
    </row>
    <row r="17" spans="1:5">
      <c r="A17" s="492" t="s">
        <v>701</v>
      </c>
      <c r="B17" s="493"/>
      <c r="C17" s="491"/>
    </row>
    <row r="18" spans="1:5">
      <c r="A18" s="497" t="s">
        <v>702</v>
      </c>
      <c r="B18" s="495">
        <v>1662078918.7581804</v>
      </c>
      <c r="C18" s="491"/>
    </row>
    <row r="19" spans="1:5">
      <c r="A19" s="497" t="s">
        <v>703</v>
      </c>
      <c r="B19" s="495">
        <v>0</v>
      </c>
      <c r="C19" s="491"/>
    </row>
    <row r="20" spans="1:5">
      <c r="A20" s="492" t="s">
        <v>704</v>
      </c>
      <c r="B20" s="493"/>
      <c r="C20" s="491"/>
    </row>
    <row r="21" spans="1:5">
      <c r="A21" s="498" t="s">
        <v>705</v>
      </c>
      <c r="B21" s="499">
        <f>IFERROR(B6/B18,0)</f>
        <v>0.20092099609175457</v>
      </c>
      <c r="C21" s="491"/>
    </row>
    <row r="22" spans="1:5">
      <c r="A22" s="498" t="s">
        <v>706</v>
      </c>
      <c r="B22" s="499">
        <f>IFERROR(B6/B19,0)</f>
        <v>0</v>
      </c>
      <c r="C22" s="491"/>
    </row>
    <row r="23" spans="1:5" ht="15" thickBot="1">
      <c r="A23" s="500" t="s">
        <v>707</v>
      </c>
      <c r="B23" s="501">
        <f>IFERROR(B6/B14,0)</f>
        <v>1</v>
      </c>
    </row>
    <row r="24" spans="1:5" ht="16.5" customHeight="1">
      <c r="A24" s="502" t="s">
        <v>708</v>
      </c>
      <c r="B24" s="503"/>
      <c r="C24" s="503"/>
      <c r="D24" s="503"/>
      <c r="E24" s="503"/>
    </row>
    <row r="25" spans="1:5" ht="25.5" customHeight="1">
      <c r="A25" s="502" t="s">
        <v>709</v>
      </c>
    </row>
    <row r="26" spans="1:5" ht="42.45" customHeight="1">
      <c r="A26" s="502" t="s">
        <v>710</v>
      </c>
      <c r="B26" s="50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6" customWidth="1"/>
    <col min="2" max="2" width="28.109375" style="486" bestFit="1" customWidth="1"/>
    <col min="3" max="3" width="28.33203125" style="486" customWidth="1"/>
    <col min="4" max="6" width="28.109375" style="486" customWidth="1"/>
    <col min="7" max="16384" width="9.109375" style="486"/>
  </cols>
  <sheetData>
    <row r="1" spans="1:7">
      <c r="A1" s="485" t="s">
        <v>30</v>
      </c>
      <c r="B1" s="3" t="str">
        <f>Info!C2</f>
        <v>Terabank</v>
      </c>
      <c r="C1" s="504"/>
    </row>
    <row r="2" spans="1:7">
      <c r="A2" s="485" t="s">
        <v>31</v>
      </c>
      <c r="B2" s="246">
        <f>'1. key ratios'!B2</f>
        <v>45747</v>
      </c>
      <c r="C2" s="504"/>
    </row>
    <row r="3" spans="1:7">
      <c r="A3" s="487" t="s">
        <v>711</v>
      </c>
      <c r="B3" s="488" t="s">
        <v>688</v>
      </c>
      <c r="C3" s="504"/>
    </row>
    <row r="5" spans="1:7">
      <c r="A5" s="505"/>
    </row>
    <row r="6" spans="1:7" ht="15" thickBot="1">
      <c r="A6" s="506"/>
      <c r="B6" s="506"/>
      <c r="C6" s="506"/>
      <c r="D6" s="506"/>
      <c r="E6" s="506"/>
      <c r="F6" s="506"/>
    </row>
    <row r="7" spans="1:7">
      <c r="A7" s="594"/>
      <c r="B7" s="596" t="s">
        <v>712</v>
      </c>
      <c r="C7" s="596"/>
      <c r="D7" s="596"/>
      <c r="E7" s="596"/>
      <c r="F7" s="597" t="s">
        <v>64</v>
      </c>
    </row>
    <row r="8" spans="1:7">
      <c r="A8" s="595"/>
      <c r="B8" s="507" t="s">
        <v>713</v>
      </c>
      <c r="C8" s="507" t="s">
        <v>714</v>
      </c>
      <c r="D8" s="507" t="s">
        <v>715</v>
      </c>
      <c r="E8" s="507" t="s">
        <v>716</v>
      </c>
      <c r="F8" s="598"/>
    </row>
    <row r="9" spans="1:7">
      <c r="A9" s="508" t="s">
        <v>690</v>
      </c>
      <c r="B9" s="509">
        <f>B13+B17</f>
        <v>0</v>
      </c>
      <c r="C9" s="509">
        <f t="shared" ref="C9:E9" si="0">C13+C17</f>
        <v>0</v>
      </c>
      <c r="D9" s="509">
        <f t="shared" si="0"/>
        <v>0</v>
      </c>
      <c r="E9" s="509">
        <f t="shared" si="0"/>
        <v>0</v>
      </c>
      <c r="F9" s="510">
        <f>F13+F17</f>
        <v>0</v>
      </c>
    </row>
    <row r="10" spans="1:7">
      <c r="A10" s="511" t="s">
        <v>717</v>
      </c>
      <c r="B10" s="512">
        <v>0</v>
      </c>
      <c r="C10" s="512">
        <v>0</v>
      </c>
      <c r="D10" s="512">
        <v>0</v>
      </c>
      <c r="E10" s="512">
        <v>0</v>
      </c>
      <c r="F10" s="510">
        <f>SUM(B10:E10)</f>
        <v>0</v>
      </c>
      <c r="G10" s="491"/>
    </row>
    <row r="11" spans="1:7">
      <c r="A11" s="511" t="s">
        <v>718</v>
      </c>
      <c r="B11" s="512">
        <v>0</v>
      </c>
      <c r="C11" s="512">
        <v>0</v>
      </c>
      <c r="D11" s="512">
        <v>0</v>
      </c>
      <c r="E11" s="512">
        <v>0</v>
      </c>
      <c r="F11" s="510">
        <f t="shared" ref="F11:F12" si="1">SUM(B11:E11)</f>
        <v>0</v>
      </c>
      <c r="G11" s="491"/>
    </row>
    <row r="12" spans="1:7">
      <c r="A12" s="513" t="s">
        <v>719</v>
      </c>
      <c r="B12" s="512">
        <v>0</v>
      </c>
      <c r="C12" s="512">
        <v>0</v>
      </c>
      <c r="D12" s="512">
        <v>0</v>
      </c>
      <c r="E12" s="512">
        <v>0</v>
      </c>
      <c r="F12" s="510">
        <f t="shared" si="1"/>
        <v>0</v>
      </c>
      <c r="G12" s="491"/>
    </row>
    <row r="13" spans="1:7">
      <c r="A13" s="514" t="s">
        <v>700</v>
      </c>
      <c r="B13" s="515"/>
      <c r="C13" s="515"/>
      <c r="D13" s="515"/>
      <c r="E13" s="515"/>
      <c r="F13" s="510"/>
    </row>
    <row r="14" spans="1:7">
      <c r="A14" s="511" t="s">
        <v>717</v>
      </c>
      <c r="B14" s="516"/>
      <c r="C14" s="516"/>
      <c r="D14" s="516"/>
      <c r="E14" s="516"/>
      <c r="F14" s="517"/>
    </row>
    <row r="15" spans="1:7">
      <c r="A15" s="511" t="s">
        <v>718</v>
      </c>
      <c r="B15" s="516"/>
      <c r="C15" s="516"/>
      <c r="D15" s="516"/>
      <c r="E15" s="516"/>
      <c r="F15" s="517"/>
    </row>
    <row r="16" spans="1:7">
      <c r="A16" s="513" t="s">
        <v>719</v>
      </c>
      <c r="B16" s="516"/>
      <c r="C16" s="516"/>
      <c r="D16" s="516"/>
      <c r="E16" s="516"/>
      <c r="F16" s="517"/>
    </row>
    <row r="17" spans="1:6">
      <c r="A17" s="514" t="s">
        <v>695</v>
      </c>
      <c r="B17" s="515"/>
      <c r="C17" s="515"/>
      <c r="D17" s="515"/>
      <c r="E17" s="515"/>
      <c r="F17" s="517"/>
    </row>
    <row r="18" spans="1:6">
      <c r="A18" s="511" t="s">
        <v>717</v>
      </c>
      <c r="B18" s="516"/>
      <c r="C18" s="516"/>
      <c r="D18" s="516"/>
      <c r="E18" s="516"/>
      <c r="F18" s="517"/>
    </row>
    <row r="19" spans="1:6">
      <c r="A19" s="511" t="s">
        <v>718</v>
      </c>
      <c r="B19" s="516"/>
      <c r="C19" s="516"/>
      <c r="D19" s="516"/>
      <c r="E19" s="516"/>
      <c r="F19" s="517"/>
    </row>
    <row r="20" spans="1:6" ht="15" thickBot="1">
      <c r="A20" s="513" t="s">
        <v>719</v>
      </c>
      <c r="B20" s="518"/>
      <c r="C20" s="518"/>
      <c r="D20" s="518"/>
      <c r="E20" s="518"/>
      <c r="F20" s="51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6">
        <f>'1. key ratios'!B2</f>
        <v>45747</v>
      </c>
    </row>
    <row r="3" spans="1:6" s="2" customFormat="1" ht="15.75" customHeight="1">
      <c r="A3" s="69"/>
    </row>
    <row r="4" spans="1:6" s="2" customFormat="1" ht="15.75" customHeight="1" thickBot="1">
      <c r="A4" s="2" t="s">
        <v>47</v>
      </c>
      <c r="B4" s="127" t="s">
        <v>165</v>
      </c>
      <c r="D4" s="15" t="s">
        <v>35</v>
      </c>
    </row>
    <row r="5" spans="1:6" ht="26.4">
      <c r="A5" s="70" t="s">
        <v>6</v>
      </c>
      <c r="B5" s="145" t="s">
        <v>205</v>
      </c>
      <c r="C5" s="71" t="s">
        <v>628</v>
      </c>
      <c r="D5" s="72" t="s">
        <v>49</v>
      </c>
    </row>
    <row r="6" spans="1:6" ht="14.4">
      <c r="A6" s="294">
        <v>1</v>
      </c>
      <c r="B6" s="295" t="s">
        <v>529</v>
      </c>
      <c r="C6" s="360">
        <v>232840380.61999997</v>
      </c>
      <c r="D6" s="73"/>
      <c r="E6" s="74"/>
    </row>
    <row r="7" spans="1:6" ht="14.4">
      <c r="A7" s="294">
        <v>1.1000000000000001</v>
      </c>
      <c r="B7" s="296" t="s">
        <v>530</v>
      </c>
      <c r="C7" s="360">
        <v>49455261.600000001</v>
      </c>
      <c r="D7" s="75"/>
      <c r="E7" s="74"/>
    </row>
    <row r="8" spans="1:6" ht="14.4">
      <c r="A8" s="294">
        <v>1.2</v>
      </c>
      <c r="B8" s="296" t="s">
        <v>531</v>
      </c>
      <c r="C8" s="360">
        <v>169991935.83999997</v>
      </c>
      <c r="D8" s="75"/>
      <c r="E8" s="74"/>
    </row>
    <row r="9" spans="1:6" ht="14.4">
      <c r="A9" s="294">
        <v>1.3</v>
      </c>
      <c r="B9" s="296" t="s">
        <v>532</v>
      </c>
      <c r="C9" s="360">
        <v>13393183.18</v>
      </c>
      <c r="D9" s="75"/>
      <c r="E9" s="74"/>
    </row>
    <row r="10" spans="1:6" ht="14.4">
      <c r="A10" s="294">
        <v>2</v>
      </c>
      <c r="B10" s="297" t="s">
        <v>533</v>
      </c>
      <c r="C10" s="360">
        <v>280255.28000000003</v>
      </c>
      <c r="D10" s="75"/>
      <c r="E10" s="74"/>
    </row>
    <row r="11" spans="1:6" ht="14.4">
      <c r="A11" s="294">
        <v>2.1</v>
      </c>
      <c r="B11" s="298" t="s">
        <v>534</v>
      </c>
      <c r="C11" s="360">
        <v>280255.28000000003</v>
      </c>
      <c r="D11" s="358"/>
      <c r="E11" s="76"/>
    </row>
    <row r="12" spans="1:6" ht="14.4">
      <c r="A12" s="294">
        <v>3</v>
      </c>
      <c r="B12" s="299" t="s">
        <v>535</v>
      </c>
      <c r="C12" s="360">
        <v>0</v>
      </c>
      <c r="D12" s="358"/>
      <c r="E12" s="76"/>
    </row>
    <row r="13" spans="1:6" ht="14.4">
      <c r="A13" s="294">
        <v>4</v>
      </c>
      <c r="B13" s="300" t="s">
        <v>536</v>
      </c>
      <c r="C13" s="360">
        <v>0</v>
      </c>
      <c r="D13" s="358"/>
      <c r="E13" s="76"/>
    </row>
    <row r="14" spans="1:6" ht="14.4">
      <c r="A14" s="294">
        <v>5</v>
      </c>
      <c r="B14" s="301" t="s">
        <v>537</v>
      </c>
      <c r="C14" s="360">
        <v>0</v>
      </c>
      <c r="D14" s="358"/>
      <c r="E14" s="76"/>
    </row>
    <row r="15" spans="1:6" ht="14.4">
      <c r="A15" s="294">
        <v>5.0999999999999996</v>
      </c>
      <c r="B15" s="302" t="s">
        <v>538</v>
      </c>
      <c r="C15" s="360">
        <v>0</v>
      </c>
      <c r="D15" s="358"/>
      <c r="E15" s="74"/>
    </row>
    <row r="16" spans="1:6" ht="14.4">
      <c r="A16" s="294">
        <v>5.2</v>
      </c>
      <c r="B16" s="302" t="s">
        <v>539</v>
      </c>
      <c r="C16" s="360">
        <v>0</v>
      </c>
      <c r="D16" s="75"/>
      <c r="E16" s="74"/>
    </row>
    <row r="17" spans="1:5" ht="14.4">
      <c r="A17" s="294">
        <v>5.3</v>
      </c>
      <c r="B17" s="303" t="s">
        <v>540</v>
      </c>
      <c r="C17" s="360">
        <v>0</v>
      </c>
      <c r="D17" s="75"/>
      <c r="E17" s="74"/>
    </row>
    <row r="18" spans="1:5" ht="14.4">
      <c r="A18" s="294">
        <v>6</v>
      </c>
      <c r="B18" s="299" t="s">
        <v>541</v>
      </c>
      <c r="C18" s="360">
        <v>1649234345.0589805</v>
      </c>
      <c r="D18" s="75"/>
      <c r="E18" s="74"/>
    </row>
    <row r="19" spans="1:5" ht="14.4">
      <c r="A19" s="294">
        <v>6.1</v>
      </c>
      <c r="B19" s="302" t="s">
        <v>539</v>
      </c>
      <c r="C19" s="360">
        <v>182692603.32722402</v>
      </c>
      <c r="D19" s="75"/>
      <c r="E19" s="74"/>
    </row>
    <row r="20" spans="1:5" ht="14.4">
      <c r="A20" s="294">
        <v>6.2</v>
      </c>
      <c r="B20" s="303" t="s">
        <v>540</v>
      </c>
      <c r="C20" s="360">
        <v>1466541741.7317564</v>
      </c>
      <c r="D20" s="75"/>
      <c r="E20" s="74"/>
    </row>
    <row r="21" spans="1:5" ht="14.4">
      <c r="A21" s="294">
        <v>7</v>
      </c>
      <c r="B21" s="297" t="s">
        <v>542</v>
      </c>
      <c r="C21" s="360">
        <v>5502538</v>
      </c>
      <c r="D21" s="75"/>
      <c r="E21" s="74"/>
    </row>
    <row r="22" spans="1:5" ht="14.4">
      <c r="A22" s="294">
        <v>8</v>
      </c>
      <c r="B22" s="304" t="s">
        <v>543</v>
      </c>
      <c r="C22" s="360">
        <v>0</v>
      </c>
      <c r="D22" s="75"/>
      <c r="E22" s="74"/>
    </row>
    <row r="23" spans="1:5" ht="14.4">
      <c r="A23" s="294">
        <v>9</v>
      </c>
      <c r="B23" s="300" t="s">
        <v>544</v>
      </c>
      <c r="C23" s="360">
        <v>29233447</v>
      </c>
      <c r="D23" s="359"/>
      <c r="E23" s="74"/>
    </row>
    <row r="24" spans="1:5" ht="14.4">
      <c r="A24" s="294">
        <v>9.1</v>
      </c>
      <c r="B24" s="302" t="s">
        <v>545</v>
      </c>
      <c r="C24" s="360">
        <v>29233447</v>
      </c>
      <c r="D24" s="77"/>
      <c r="E24" s="74"/>
    </row>
    <row r="25" spans="1:5" ht="14.4">
      <c r="A25" s="294">
        <v>9.1999999999999993</v>
      </c>
      <c r="B25" s="302" t="s">
        <v>546</v>
      </c>
      <c r="C25" s="360">
        <v>0</v>
      </c>
      <c r="D25" s="357"/>
      <c r="E25" s="78"/>
    </row>
    <row r="26" spans="1:5" ht="14.4">
      <c r="A26" s="294">
        <v>10</v>
      </c>
      <c r="B26" s="300" t="s">
        <v>547</v>
      </c>
      <c r="C26" s="360">
        <v>32025215</v>
      </c>
      <c r="D26" s="458" t="s">
        <v>669</v>
      </c>
      <c r="E26" s="74"/>
    </row>
    <row r="27" spans="1:5" ht="14.4">
      <c r="A27" s="294">
        <v>10.1</v>
      </c>
      <c r="B27" s="302" t="s">
        <v>548</v>
      </c>
      <c r="C27" s="360">
        <v>20374000</v>
      </c>
      <c r="D27" s="75"/>
      <c r="E27" s="74"/>
    </row>
    <row r="28" spans="1:5" ht="14.4">
      <c r="A28" s="294">
        <v>10.199999999999999</v>
      </c>
      <c r="B28" s="302" t="s">
        <v>549</v>
      </c>
      <c r="C28" s="360">
        <v>11651215</v>
      </c>
      <c r="D28" s="75"/>
      <c r="E28" s="74"/>
    </row>
    <row r="29" spans="1:5" ht="14.4">
      <c r="A29" s="294">
        <v>11</v>
      </c>
      <c r="B29" s="300" t="s">
        <v>550</v>
      </c>
      <c r="C29" s="360">
        <v>4360935.8520758953</v>
      </c>
      <c r="D29" s="75"/>
      <c r="E29" s="74"/>
    </row>
    <row r="30" spans="1:5" ht="14.4">
      <c r="A30" s="294">
        <v>11.1</v>
      </c>
      <c r="B30" s="302" t="s">
        <v>551</v>
      </c>
      <c r="C30" s="360">
        <v>4360935.8520758953</v>
      </c>
      <c r="D30" s="75"/>
      <c r="E30" s="74"/>
    </row>
    <row r="31" spans="1:5" ht="14.4">
      <c r="A31" s="294">
        <v>11.2</v>
      </c>
      <c r="B31" s="302" t="s">
        <v>552</v>
      </c>
      <c r="C31" s="360">
        <v>0</v>
      </c>
      <c r="D31" s="75"/>
      <c r="E31" s="74"/>
    </row>
    <row r="32" spans="1:5" ht="14.4">
      <c r="A32" s="294">
        <v>13</v>
      </c>
      <c r="B32" s="300" t="s">
        <v>553</v>
      </c>
      <c r="C32" s="360">
        <v>45789526.718448512</v>
      </c>
      <c r="D32" s="75"/>
      <c r="E32" s="74"/>
    </row>
    <row r="33" spans="1:5" ht="14.4">
      <c r="A33" s="294">
        <v>13.1</v>
      </c>
      <c r="B33" s="305" t="s">
        <v>554</v>
      </c>
      <c r="C33" s="360">
        <v>37785057</v>
      </c>
      <c r="D33" s="75"/>
      <c r="E33" s="74"/>
    </row>
    <row r="34" spans="1:5" ht="14.4">
      <c r="A34" s="294">
        <v>13.2</v>
      </c>
      <c r="B34" s="305" t="s">
        <v>555</v>
      </c>
      <c r="C34" s="360">
        <v>0</v>
      </c>
      <c r="D34" s="77"/>
      <c r="E34" s="74"/>
    </row>
    <row r="35" spans="1:5" ht="14.4">
      <c r="A35" s="294">
        <v>14</v>
      </c>
      <c r="B35" s="306" t="s">
        <v>556</v>
      </c>
      <c r="C35" s="360">
        <v>1999266643.5295048</v>
      </c>
      <c r="D35" s="77"/>
      <c r="E35" s="74"/>
    </row>
    <row r="36" spans="1:5" ht="14.4">
      <c r="A36" s="294"/>
      <c r="B36" s="307" t="s">
        <v>557</v>
      </c>
      <c r="C36" s="360">
        <v>0</v>
      </c>
      <c r="D36" s="79"/>
      <c r="E36" s="74"/>
    </row>
    <row r="37" spans="1:5" ht="14.4">
      <c r="A37" s="294">
        <v>15</v>
      </c>
      <c r="B37" s="308" t="s">
        <v>558</v>
      </c>
      <c r="C37" s="360">
        <v>0</v>
      </c>
      <c r="D37" s="357"/>
      <c r="E37" s="78"/>
    </row>
    <row r="38" spans="1:5" ht="14.4">
      <c r="A38" s="310">
        <v>15.1</v>
      </c>
      <c r="B38" s="311" t="s">
        <v>534</v>
      </c>
      <c r="C38" s="360">
        <v>0</v>
      </c>
      <c r="D38" s="75"/>
      <c r="E38" s="74"/>
    </row>
    <row r="39" spans="1:5" ht="14.4">
      <c r="A39" s="310">
        <v>16</v>
      </c>
      <c r="B39" s="297" t="s">
        <v>559</v>
      </c>
      <c r="C39" s="360">
        <v>0</v>
      </c>
      <c r="D39" s="75"/>
      <c r="E39" s="74"/>
    </row>
    <row r="40" spans="1:5" ht="14.4">
      <c r="A40" s="310">
        <v>17</v>
      </c>
      <c r="B40" s="297" t="s">
        <v>560</v>
      </c>
      <c r="C40" s="360">
        <v>1614842084.3577614</v>
      </c>
      <c r="D40" s="75"/>
      <c r="E40" s="74"/>
    </row>
    <row r="41" spans="1:5" ht="14.4">
      <c r="A41" s="310">
        <v>17.100000000000001</v>
      </c>
      <c r="B41" s="312" t="s">
        <v>561</v>
      </c>
      <c r="C41" s="360">
        <v>1200745616.250021</v>
      </c>
      <c r="D41" s="75"/>
      <c r="E41" s="74"/>
    </row>
    <row r="42" spans="1:5" ht="14.4">
      <c r="A42" s="310">
        <v>17.2</v>
      </c>
      <c r="B42" s="313" t="s">
        <v>562</v>
      </c>
      <c r="C42" s="360">
        <v>392454963.30000001</v>
      </c>
      <c r="D42" s="75"/>
      <c r="E42" s="74"/>
    </row>
    <row r="43" spans="1:5" ht="14.4">
      <c r="A43" s="310">
        <v>17.3</v>
      </c>
      <c r="B43" s="348" t="s">
        <v>563</v>
      </c>
      <c r="C43" s="360">
        <v>0</v>
      </c>
      <c r="D43" s="77"/>
      <c r="E43" s="74"/>
    </row>
    <row r="44" spans="1:5" ht="14.4">
      <c r="A44" s="310">
        <v>17.399999999999999</v>
      </c>
      <c r="B44" s="349" t="s">
        <v>564</v>
      </c>
      <c r="C44" s="360">
        <v>21641504.807740461</v>
      </c>
      <c r="D44" s="350"/>
      <c r="E44" s="74"/>
    </row>
    <row r="45" spans="1:5" ht="14.4">
      <c r="A45" s="310">
        <v>18</v>
      </c>
      <c r="B45" s="321" t="s">
        <v>565</v>
      </c>
      <c r="C45" s="360">
        <v>476258.4359478188</v>
      </c>
      <c r="D45" s="356"/>
      <c r="E45" s="78"/>
    </row>
    <row r="46" spans="1:5" ht="14.4">
      <c r="A46" s="310">
        <v>19</v>
      </c>
      <c r="B46" s="321" t="s">
        <v>566</v>
      </c>
      <c r="C46" s="360">
        <v>3526883</v>
      </c>
      <c r="D46" s="351"/>
    </row>
    <row r="47" spans="1:5" ht="14.4">
      <c r="A47" s="310">
        <v>19.100000000000001</v>
      </c>
      <c r="B47" s="352" t="s">
        <v>567</v>
      </c>
      <c r="C47" s="360">
        <v>0</v>
      </c>
      <c r="D47" s="351"/>
    </row>
    <row r="48" spans="1:5" ht="14.4">
      <c r="A48" s="310">
        <v>19.2</v>
      </c>
      <c r="B48" s="352" t="s">
        <v>568</v>
      </c>
      <c r="C48" s="360">
        <v>3526883</v>
      </c>
      <c r="D48" s="351"/>
    </row>
    <row r="49" spans="1:4" ht="14.4">
      <c r="A49" s="310">
        <v>20</v>
      </c>
      <c r="B49" s="316" t="s">
        <v>569</v>
      </c>
      <c r="C49" s="360">
        <v>90376920.040000007</v>
      </c>
      <c r="D49" s="458" t="s">
        <v>681</v>
      </c>
    </row>
    <row r="50" spans="1:4" ht="14.4">
      <c r="A50" s="310">
        <v>21</v>
      </c>
      <c r="B50" s="353" t="s">
        <v>570</v>
      </c>
      <c r="C50" s="360">
        <v>1215710.3900000006</v>
      </c>
      <c r="D50" s="351"/>
    </row>
    <row r="51" spans="1:4" ht="14.4">
      <c r="A51" s="310">
        <v>21.1</v>
      </c>
      <c r="B51" s="313" t="s">
        <v>571</v>
      </c>
      <c r="C51" s="360">
        <v>0</v>
      </c>
      <c r="D51" s="351"/>
    </row>
    <row r="52" spans="1:4" ht="14.4">
      <c r="A52" s="310">
        <v>22</v>
      </c>
      <c r="B52" s="317" t="s">
        <v>572</v>
      </c>
      <c r="C52" s="360">
        <v>1710437856.2237091</v>
      </c>
      <c r="D52" s="351"/>
    </row>
    <row r="53" spans="1:4" ht="14.4">
      <c r="A53" s="310"/>
      <c r="B53" s="318" t="s">
        <v>573</v>
      </c>
      <c r="C53" s="360">
        <v>0</v>
      </c>
      <c r="D53" s="351"/>
    </row>
    <row r="54" spans="1:4" ht="14.4">
      <c r="A54" s="310">
        <v>23</v>
      </c>
      <c r="B54" s="316" t="s">
        <v>574</v>
      </c>
      <c r="C54" s="360">
        <v>121372000</v>
      </c>
      <c r="D54" s="458" t="s">
        <v>682</v>
      </c>
    </row>
    <row r="55" spans="1:4" ht="14.4">
      <c r="A55" s="310">
        <v>24</v>
      </c>
      <c r="B55" s="316" t="s">
        <v>575</v>
      </c>
      <c r="C55" s="360">
        <v>0</v>
      </c>
      <c r="D55" s="351"/>
    </row>
    <row r="56" spans="1:4" ht="14.4">
      <c r="A56" s="310">
        <v>25</v>
      </c>
      <c r="B56" s="321" t="s">
        <v>576</v>
      </c>
      <c r="C56" s="360">
        <v>0</v>
      </c>
      <c r="D56" s="351"/>
    </row>
    <row r="57" spans="1:4" ht="14.4">
      <c r="A57" s="310">
        <v>26</v>
      </c>
      <c r="B57" s="321" t="s">
        <v>577</v>
      </c>
      <c r="C57" s="360">
        <v>0</v>
      </c>
      <c r="D57" s="351"/>
    </row>
    <row r="58" spans="1:4" ht="14.4">
      <c r="A58" s="310">
        <v>27</v>
      </c>
      <c r="B58" s="321" t="s">
        <v>578</v>
      </c>
      <c r="C58" s="360">
        <v>0</v>
      </c>
      <c r="D58" s="351"/>
    </row>
    <row r="59" spans="1:4" ht="14.4">
      <c r="A59" s="310">
        <v>27.1</v>
      </c>
      <c r="B59" s="349" t="s">
        <v>579</v>
      </c>
      <c r="C59" s="360">
        <v>0</v>
      </c>
      <c r="D59" s="351"/>
    </row>
    <row r="60" spans="1:4" ht="14.4">
      <c r="A60" s="310">
        <v>27.2</v>
      </c>
      <c r="B60" s="349" t="s">
        <v>580</v>
      </c>
      <c r="C60" s="360">
        <v>0</v>
      </c>
      <c r="D60" s="351"/>
    </row>
    <row r="61" spans="1:4" ht="14.4">
      <c r="A61" s="310">
        <v>28</v>
      </c>
      <c r="B61" s="319" t="s">
        <v>581</v>
      </c>
      <c r="C61" s="360">
        <v>0</v>
      </c>
      <c r="D61" s="351"/>
    </row>
    <row r="62" spans="1:4" ht="14.4">
      <c r="A62" s="310">
        <v>29</v>
      </c>
      <c r="B62" s="321" t="s">
        <v>582</v>
      </c>
      <c r="C62" s="360">
        <v>0</v>
      </c>
      <c r="D62" s="351"/>
    </row>
    <row r="63" spans="1:4" ht="14.4">
      <c r="A63" s="310">
        <v>29.1</v>
      </c>
      <c r="B63" s="354" t="s">
        <v>583</v>
      </c>
      <c r="C63" s="360">
        <v>0</v>
      </c>
      <c r="D63" s="351"/>
    </row>
    <row r="64" spans="1:4" ht="14.4">
      <c r="A64" s="310">
        <v>29.2</v>
      </c>
      <c r="B64" s="352" t="s">
        <v>584</v>
      </c>
      <c r="C64" s="360">
        <v>0</v>
      </c>
      <c r="D64" s="351"/>
    </row>
    <row r="65" spans="1:4" ht="14.4">
      <c r="A65" s="310">
        <v>29.3</v>
      </c>
      <c r="B65" s="352" t="s">
        <v>585</v>
      </c>
      <c r="C65" s="360">
        <v>0</v>
      </c>
      <c r="D65" s="351"/>
    </row>
    <row r="66" spans="1:4" ht="14.4">
      <c r="A66" s="310">
        <v>30</v>
      </c>
      <c r="B66" s="321" t="s">
        <v>586</v>
      </c>
      <c r="C66" s="360">
        <v>167456788</v>
      </c>
      <c r="D66" s="458" t="s">
        <v>683</v>
      </c>
    </row>
    <row r="67" spans="1:4" ht="14.4">
      <c r="A67" s="310">
        <v>31</v>
      </c>
      <c r="B67" s="355" t="s">
        <v>587</v>
      </c>
      <c r="C67" s="360">
        <v>288828788</v>
      </c>
      <c r="D67" s="351"/>
    </row>
    <row r="68" spans="1:4" ht="14.4">
      <c r="A68" s="310">
        <v>32</v>
      </c>
      <c r="B68" s="321" t="s">
        <v>588</v>
      </c>
      <c r="C68" s="360">
        <v>1999266644.2237091</v>
      </c>
      <c r="D68" s="351"/>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6">
        <f>'1. key ratios'!B2</f>
        <v>45747</v>
      </c>
    </row>
    <row r="4" spans="1:19" ht="27" thickBot="1">
      <c r="A4" s="4" t="s">
        <v>146</v>
      </c>
      <c r="B4" s="162" t="s">
        <v>238</v>
      </c>
    </row>
    <row r="5" spans="1:19" s="152" customFormat="1" ht="13.8">
      <c r="A5" s="147"/>
      <c r="B5" s="148"/>
      <c r="C5" s="149" t="s">
        <v>0</v>
      </c>
      <c r="D5" s="149" t="s">
        <v>1</v>
      </c>
      <c r="E5" s="149" t="s">
        <v>2</v>
      </c>
      <c r="F5" s="149" t="s">
        <v>3</v>
      </c>
      <c r="G5" s="149" t="s">
        <v>4</v>
      </c>
      <c r="H5" s="149" t="s">
        <v>5</v>
      </c>
      <c r="I5" s="149" t="s">
        <v>8</v>
      </c>
      <c r="J5" s="149" t="s">
        <v>9</v>
      </c>
      <c r="K5" s="149" t="s">
        <v>10</v>
      </c>
      <c r="L5" s="149" t="s">
        <v>11</v>
      </c>
      <c r="M5" s="149" t="s">
        <v>12</v>
      </c>
      <c r="N5" s="149" t="s">
        <v>13</v>
      </c>
      <c r="O5" s="149" t="s">
        <v>222</v>
      </c>
      <c r="P5" s="149" t="s">
        <v>223</v>
      </c>
      <c r="Q5" s="149" t="s">
        <v>224</v>
      </c>
      <c r="R5" s="150" t="s">
        <v>225</v>
      </c>
      <c r="S5" s="151" t="s">
        <v>226</v>
      </c>
    </row>
    <row r="6" spans="1:19" s="152" customFormat="1" ht="99" customHeight="1">
      <c r="A6" s="153"/>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2" customFormat="1" ht="30.75" customHeight="1">
      <c r="A7" s="153"/>
      <c r="B7" s="604"/>
      <c r="C7" s="144" t="s">
        <v>148</v>
      </c>
      <c r="D7" s="144" t="s">
        <v>147</v>
      </c>
      <c r="E7" s="144" t="s">
        <v>148</v>
      </c>
      <c r="F7" s="144" t="s">
        <v>147</v>
      </c>
      <c r="G7" s="144" t="s">
        <v>148</v>
      </c>
      <c r="H7" s="144" t="s">
        <v>147</v>
      </c>
      <c r="I7" s="144" t="s">
        <v>148</v>
      </c>
      <c r="J7" s="144" t="s">
        <v>147</v>
      </c>
      <c r="K7" s="144" t="s">
        <v>148</v>
      </c>
      <c r="L7" s="144" t="s">
        <v>147</v>
      </c>
      <c r="M7" s="144" t="s">
        <v>148</v>
      </c>
      <c r="N7" s="144" t="s">
        <v>147</v>
      </c>
      <c r="O7" s="144" t="s">
        <v>148</v>
      </c>
      <c r="P7" s="144" t="s">
        <v>147</v>
      </c>
      <c r="Q7" s="144" t="s">
        <v>148</v>
      </c>
      <c r="R7" s="144" t="s">
        <v>147</v>
      </c>
      <c r="S7" s="602"/>
    </row>
    <row r="8" spans="1:19">
      <c r="A8" s="80">
        <v>1</v>
      </c>
      <c r="B8" s="1" t="s">
        <v>51</v>
      </c>
      <c r="C8" s="81">
        <v>178627813.36927453</v>
      </c>
      <c r="D8" s="81">
        <v>0</v>
      </c>
      <c r="E8" s="81">
        <v>0</v>
      </c>
      <c r="F8" s="81">
        <v>0</v>
      </c>
      <c r="G8" s="81">
        <v>0</v>
      </c>
      <c r="H8" s="81">
        <v>0</v>
      </c>
      <c r="I8" s="81">
        <v>0</v>
      </c>
      <c r="J8" s="81">
        <v>0</v>
      </c>
      <c r="K8" s="81">
        <v>0</v>
      </c>
      <c r="L8" s="81">
        <v>0</v>
      </c>
      <c r="M8" s="81">
        <v>143061680.01999998</v>
      </c>
      <c r="N8" s="81">
        <v>0</v>
      </c>
      <c r="O8" s="81">
        <v>0</v>
      </c>
      <c r="P8" s="81">
        <v>0</v>
      </c>
      <c r="Q8" s="81">
        <v>0</v>
      </c>
      <c r="R8" s="81">
        <v>0</v>
      </c>
      <c r="S8" s="163">
        <v>143061680.01999998</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3">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3">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3">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3">
        <v>0</v>
      </c>
    </row>
    <row r="13" spans="1:19">
      <c r="A13" s="80">
        <v>6</v>
      </c>
      <c r="B13" s="1" t="s">
        <v>55</v>
      </c>
      <c r="C13" s="81">
        <v>0</v>
      </c>
      <c r="D13" s="81">
        <v>0</v>
      </c>
      <c r="E13" s="81">
        <v>11635882.560000001</v>
      </c>
      <c r="F13" s="81">
        <v>0</v>
      </c>
      <c r="G13" s="81">
        <v>0</v>
      </c>
      <c r="H13" s="81">
        <v>0</v>
      </c>
      <c r="I13" s="81">
        <v>2198482.0799999996</v>
      </c>
      <c r="J13" s="81">
        <v>0</v>
      </c>
      <c r="K13" s="81">
        <v>0</v>
      </c>
      <c r="L13" s="81">
        <v>0</v>
      </c>
      <c r="M13" s="81">
        <v>926377.30999999994</v>
      </c>
      <c r="N13" s="81">
        <v>0</v>
      </c>
      <c r="O13" s="81">
        <v>0</v>
      </c>
      <c r="P13" s="81">
        <v>0</v>
      </c>
      <c r="Q13" s="81">
        <v>0</v>
      </c>
      <c r="R13" s="81">
        <v>0</v>
      </c>
      <c r="S13" s="163">
        <v>4352794.8619999997</v>
      </c>
    </row>
    <row r="14" spans="1:19">
      <c r="A14" s="80">
        <v>7</v>
      </c>
      <c r="B14" s="1" t="s">
        <v>56</v>
      </c>
      <c r="C14" s="81">
        <v>0</v>
      </c>
      <c r="D14" s="81">
        <v>0</v>
      </c>
      <c r="E14" s="81">
        <v>0</v>
      </c>
      <c r="F14" s="81">
        <v>0</v>
      </c>
      <c r="G14" s="81">
        <v>0</v>
      </c>
      <c r="H14" s="81">
        <v>0</v>
      </c>
      <c r="I14" s="81">
        <v>0</v>
      </c>
      <c r="J14" s="81">
        <v>0</v>
      </c>
      <c r="K14" s="81">
        <v>0</v>
      </c>
      <c r="L14" s="81">
        <v>0</v>
      </c>
      <c r="M14" s="81">
        <v>673483535.24593651</v>
      </c>
      <c r="N14" s="81">
        <v>42939415.920218438</v>
      </c>
      <c r="O14" s="81">
        <v>0</v>
      </c>
      <c r="P14" s="81">
        <v>0</v>
      </c>
      <c r="Q14" s="81">
        <v>0</v>
      </c>
      <c r="R14" s="81">
        <v>0</v>
      </c>
      <c r="S14" s="163">
        <v>716422951.16615498</v>
      </c>
    </row>
    <row r="15" spans="1:19">
      <c r="A15" s="80">
        <v>8</v>
      </c>
      <c r="B15" s="1" t="s">
        <v>57</v>
      </c>
      <c r="C15" s="81">
        <v>0</v>
      </c>
      <c r="D15" s="81">
        <v>0</v>
      </c>
      <c r="E15" s="81">
        <v>0</v>
      </c>
      <c r="F15" s="81">
        <v>0</v>
      </c>
      <c r="G15" s="81">
        <v>0</v>
      </c>
      <c r="H15" s="81">
        <v>0</v>
      </c>
      <c r="I15" s="81">
        <v>0</v>
      </c>
      <c r="J15" s="81">
        <v>0</v>
      </c>
      <c r="K15" s="81">
        <v>650986394.36959267</v>
      </c>
      <c r="L15" s="81">
        <v>14162376.154778808</v>
      </c>
      <c r="M15" s="81">
        <v>0</v>
      </c>
      <c r="N15" s="81">
        <v>0</v>
      </c>
      <c r="O15" s="81">
        <v>0</v>
      </c>
      <c r="P15" s="81">
        <v>0</v>
      </c>
      <c r="Q15" s="81">
        <v>0</v>
      </c>
      <c r="R15" s="81">
        <v>0</v>
      </c>
      <c r="S15" s="163">
        <v>498861577.8932786</v>
      </c>
    </row>
    <row r="16" spans="1:19">
      <c r="A16" s="80">
        <v>9</v>
      </c>
      <c r="B16" s="1" t="s">
        <v>58</v>
      </c>
      <c r="C16" s="81">
        <v>0</v>
      </c>
      <c r="D16" s="81">
        <v>0</v>
      </c>
      <c r="E16" s="81">
        <v>0</v>
      </c>
      <c r="F16" s="81">
        <v>0</v>
      </c>
      <c r="G16" s="81">
        <v>151066780.56872115</v>
      </c>
      <c r="H16" s="81">
        <v>1012382.9814999996</v>
      </c>
      <c r="I16" s="81">
        <v>0</v>
      </c>
      <c r="J16" s="81">
        <v>0</v>
      </c>
      <c r="K16" s="81">
        <v>0</v>
      </c>
      <c r="L16" s="81">
        <v>0</v>
      </c>
      <c r="M16" s="81">
        <v>0</v>
      </c>
      <c r="N16" s="81">
        <v>0</v>
      </c>
      <c r="O16" s="81">
        <v>0</v>
      </c>
      <c r="P16" s="81">
        <v>0</v>
      </c>
      <c r="Q16" s="81">
        <v>0</v>
      </c>
      <c r="R16" s="81">
        <v>0</v>
      </c>
      <c r="S16" s="163">
        <v>53227707.242577396</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22000084.307899989</v>
      </c>
      <c r="P17" s="81">
        <v>269104.96960000001</v>
      </c>
      <c r="Q17" s="81">
        <v>0</v>
      </c>
      <c r="R17" s="81">
        <v>0</v>
      </c>
      <c r="S17" s="163">
        <v>33403783.916249983</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3">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3">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3">
        <v>0</v>
      </c>
    </row>
    <row r="21" spans="1:19">
      <c r="A21" s="80">
        <v>14</v>
      </c>
      <c r="B21" s="1" t="s">
        <v>63</v>
      </c>
      <c r="C21" s="81">
        <v>49442676.459999993</v>
      </c>
      <c r="D21" s="81">
        <v>0</v>
      </c>
      <c r="E21" s="81">
        <v>12585.14</v>
      </c>
      <c r="F21" s="81">
        <v>0</v>
      </c>
      <c r="G21" s="81">
        <v>0</v>
      </c>
      <c r="H21" s="81">
        <v>0</v>
      </c>
      <c r="I21" s="81">
        <v>0</v>
      </c>
      <c r="J21" s="81">
        <v>0</v>
      </c>
      <c r="K21" s="81">
        <v>0</v>
      </c>
      <c r="L21" s="81">
        <v>0</v>
      </c>
      <c r="M21" s="81">
        <v>78299137.102438658</v>
      </c>
      <c r="N21" s="81">
        <v>0</v>
      </c>
      <c r="O21" s="81">
        <v>0</v>
      </c>
      <c r="P21" s="81">
        <v>0</v>
      </c>
      <c r="Q21" s="81">
        <v>5500000</v>
      </c>
      <c r="R21" s="81">
        <v>0</v>
      </c>
      <c r="S21" s="163">
        <v>92051654.130438656</v>
      </c>
    </row>
    <row r="22" spans="1:19" ht="13.8" thickBot="1">
      <c r="A22" s="82"/>
      <c r="B22" s="83" t="s">
        <v>64</v>
      </c>
      <c r="C22" s="84">
        <v>228070489.82927454</v>
      </c>
      <c r="D22" s="84">
        <v>0</v>
      </c>
      <c r="E22" s="84">
        <v>11648467.700000001</v>
      </c>
      <c r="F22" s="84">
        <v>0</v>
      </c>
      <c r="G22" s="84">
        <v>151066780.56872115</v>
      </c>
      <c r="H22" s="84">
        <v>1012382.9814999996</v>
      </c>
      <c r="I22" s="84">
        <v>2198482.0799999996</v>
      </c>
      <c r="J22" s="84">
        <v>0</v>
      </c>
      <c r="K22" s="84">
        <v>650986394.36959267</v>
      </c>
      <c r="L22" s="84">
        <v>14162376.154778808</v>
      </c>
      <c r="M22" s="84">
        <v>895770729.67837524</v>
      </c>
      <c r="N22" s="84">
        <v>42939415.920218438</v>
      </c>
      <c r="O22" s="84">
        <v>22000084.307899989</v>
      </c>
      <c r="P22" s="84">
        <v>269104.96960000001</v>
      </c>
      <c r="Q22" s="84">
        <v>5500000</v>
      </c>
      <c r="R22" s="84">
        <v>0</v>
      </c>
      <c r="S22" s="164">
        <v>1541382149.2306993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6">
        <f>'1. key ratios'!B2</f>
        <v>45747</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6"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27973761.906550005</v>
      </c>
      <c r="E13" s="93">
        <v>0</v>
      </c>
      <c r="F13" s="93">
        <v>0</v>
      </c>
      <c r="G13" s="93">
        <v>0</v>
      </c>
      <c r="H13" s="93">
        <v>0</v>
      </c>
      <c r="I13" s="93">
        <v>0</v>
      </c>
      <c r="J13" s="93">
        <v>0</v>
      </c>
      <c r="K13" s="93">
        <v>0</v>
      </c>
      <c r="L13" s="93">
        <v>0</v>
      </c>
      <c r="M13" s="93">
        <v>0</v>
      </c>
      <c r="N13" s="93">
        <v>0</v>
      </c>
      <c r="O13" s="93">
        <v>0</v>
      </c>
      <c r="P13" s="93">
        <v>0</v>
      </c>
      <c r="Q13" s="93">
        <v>0</v>
      </c>
      <c r="R13" s="93">
        <v>0</v>
      </c>
      <c r="S13" s="93">
        <v>0</v>
      </c>
      <c r="T13" s="93">
        <v>25544609.181700002</v>
      </c>
      <c r="U13" s="93">
        <v>2429152.7248500008</v>
      </c>
      <c r="V13" s="95">
        <f t="shared" si="0"/>
        <v>27973761.906550005</v>
      </c>
    </row>
    <row r="14" spans="1:22">
      <c r="A14" s="92">
        <v>8</v>
      </c>
      <c r="B14" s="1" t="s">
        <v>57</v>
      </c>
      <c r="C14" s="93">
        <v>0</v>
      </c>
      <c r="D14" s="93">
        <v>4989167.364400004</v>
      </c>
      <c r="E14" s="93">
        <v>0</v>
      </c>
      <c r="F14" s="93">
        <v>0</v>
      </c>
      <c r="G14" s="93">
        <v>0</v>
      </c>
      <c r="H14" s="93">
        <v>0</v>
      </c>
      <c r="I14" s="93">
        <v>0</v>
      </c>
      <c r="J14" s="93">
        <v>0</v>
      </c>
      <c r="K14" s="93">
        <v>0</v>
      </c>
      <c r="L14" s="93">
        <v>0</v>
      </c>
      <c r="M14" s="93">
        <v>0</v>
      </c>
      <c r="N14" s="93">
        <v>0</v>
      </c>
      <c r="O14" s="93">
        <v>0</v>
      </c>
      <c r="P14" s="93">
        <v>0</v>
      </c>
      <c r="Q14" s="93">
        <v>0</v>
      </c>
      <c r="R14" s="93">
        <v>0</v>
      </c>
      <c r="S14" s="93">
        <v>0</v>
      </c>
      <c r="T14" s="93">
        <v>4481447.3114000037</v>
      </c>
      <c r="U14" s="93">
        <v>507720.05299999996</v>
      </c>
      <c r="V14" s="95">
        <f t="shared" si="0"/>
        <v>4989167.364400004</v>
      </c>
    </row>
    <row r="15" spans="1:22">
      <c r="A15" s="92">
        <v>9</v>
      </c>
      <c r="B15" s="1" t="s">
        <v>58</v>
      </c>
      <c r="C15" s="93">
        <v>0</v>
      </c>
      <c r="D15" s="93">
        <v>0</v>
      </c>
      <c r="E15" s="93">
        <v>0</v>
      </c>
      <c r="F15" s="93">
        <v>0</v>
      </c>
      <c r="G15" s="93">
        <v>0</v>
      </c>
      <c r="H15" s="93">
        <v>0</v>
      </c>
      <c r="I15" s="93">
        <v>0</v>
      </c>
      <c r="J15" s="93">
        <v>0</v>
      </c>
      <c r="K15" s="93">
        <v>0</v>
      </c>
      <c r="L15" s="93">
        <v>0</v>
      </c>
      <c r="M15" s="93">
        <v>0</v>
      </c>
      <c r="N15" s="93">
        <v>0</v>
      </c>
      <c r="O15" s="93">
        <v>0</v>
      </c>
      <c r="P15" s="93">
        <v>0</v>
      </c>
      <c r="Q15" s="93">
        <v>0</v>
      </c>
      <c r="R15" s="93">
        <v>0</v>
      </c>
      <c r="S15" s="93">
        <v>0</v>
      </c>
      <c r="T15" s="93">
        <v>0</v>
      </c>
      <c r="U15" s="93">
        <v>0</v>
      </c>
      <c r="V15" s="95">
        <f t="shared" si="0"/>
        <v>0</v>
      </c>
    </row>
    <row r="16" spans="1:22">
      <c r="A16" s="92">
        <v>10</v>
      </c>
      <c r="B16" s="1" t="s">
        <v>59</v>
      </c>
      <c r="C16" s="93">
        <v>0</v>
      </c>
      <c r="D16" s="93">
        <v>0</v>
      </c>
      <c r="E16" s="93">
        <v>0</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5">
        <f t="shared" si="0"/>
        <v>0</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32962929.270950008</v>
      </c>
      <c r="E21" s="84">
        <f t="shared" si="1"/>
        <v>0</v>
      </c>
      <c r="F21" s="84">
        <f t="shared" si="1"/>
        <v>0</v>
      </c>
      <c r="G21" s="84">
        <f t="shared" si="1"/>
        <v>0</v>
      </c>
      <c r="H21" s="84">
        <f t="shared" si="1"/>
        <v>0</v>
      </c>
      <c r="I21" s="84">
        <f t="shared" si="1"/>
        <v>0</v>
      </c>
      <c r="J21" s="84">
        <f t="shared" si="1"/>
        <v>0</v>
      </c>
      <c r="K21" s="84">
        <f t="shared" si="1"/>
        <v>0</v>
      </c>
      <c r="L21" s="98">
        <f t="shared" si="1"/>
        <v>0</v>
      </c>
      <c r="M21" s="97">
        <f t="shared" si="1"/>
        <v>0</v>
      </c>
      <c r="N21" s="84">
        <f t="shared" si="1"/>
        <v>0</v>
      </c>
      <c r="O21" s="84">
        <f t="shared" si="1"/>
        <v>0</v>
      </c>
      <c r="P21" s="84">
        <f t="shared" si="1"/>
        <v>0</v>
      </c>
      <c r="Q21" s="84">
        <f t="shared" si="1"/>
        <v>0</v>
      </c>
      <c r="R21" s="84">
        <f t="shared" si="1"/>
        <v>0</v>
      </c>
      <c r="S21" s="98">
        <f>SUM(S7:S20)</f>
        <v>0</v>
      </c>
      <c r="T21" s="98">
        <f>SUM(T7:T20)</f>
        <v>30026056.493100006</v>
      </c>
      <c r="U21" s="98">
        <f t="shared" ref="U21" si="2">SUM(U7:U20)</f>
        <v>2936872.7778500007</v>
      </c>
      <c r="V21" s="99">
        <f t="shared" si="1"/>
        <v>32962929.270950008</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6">
        <f>'1. key ratios'!B2</f>
        <v>45747</v>
      </c>
      <c r="C2" s="246"/>
    </row>
    <row r="4" spans="1:9" ht="14.4" thickBot="1">
      <c r="A4" s="2" t="s">
        <v>150</v>
      </c>
      <c r="B4" s="85" t="s">
        <v>239</v>
      </c>
    </row>
    <row r="5" spans="1:9">
      <c r="A5" s="86"/>
      <c r="B5" s="100"/>
      <c r="C5" s="154" t="s">
        <v>0</v>
      </c>
      <c r="D5" s="154" t="s">
        <v>1</v>
      </c>
      <c r="E5" s="154" t="s">
        <v>2</v>
      </c>
      <c r="F5" s="154" t="s">
        <v>3</v>
      </c>
      <c r="G5" s="155" t="s">
        <v>4</v>
      </c>
      <c r="H5" s="156"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7" t="s">
        <v>234</v>
      </c>
      <c r="E7" s="157" t="s">
        <v>233</v>
      </c>
      <c r="F7" s="604"/>
      <c r="G7" s="604"/>
      <c r="H7" s="616"/>
      <c r="I7" s="101"/>
    </row>
    <row r="8" spans="1:9">
      <c r="A8" s="102">
        <v>1</v>
      </c>
      <c r="B8" s="1" t="s">
        <v>51</v>
      </c>
      <c r="C8" s="158">
        <v>321689493.38927448</v>
      </c>
      <c r="D8" s="158">
        <v>0</v>
      </c>
      <c r="E8" s="158">
        <v>0</v>
      </c>
      <c r="F8" s="158">
        <v>143061680.01999998</v>
      </c>
      <c r="G8" s="158">
        <v>143061680.01999998</v>
      </c>
      <c r="H8" s="160">
        <v>0.44471977779790872</v>
      </c>
    </row>
    <row r="9" spans="1:9" ht="15" customHeight="1">
      <c r="A9" s="102">
        <v>2</v>
      </c>
      <c r="B9" s="1" t="s">
        <v>52</v>
      </c>
      <c r="C9" s="158">
        <v>0</v>
      </c>
      <c r="D9" s="158">
        <v>0</v>
      </c>
      <c r="E9" s="158">
        <v>0</v>
      </c>
      <c r="F9" s="158">
        <v>0</v>
      </c>
      <c r="G9" s="158">
        <v>0</v>
      </c>
      <c r="H9" s="160" t="s">
        <v>778</v>
      </c>
    </row>
    <row r="10" spans="1:9">
      <c r="A10" s="102">
        <v>3</v>
      </c>
      <c r="B10" s="1" t="s">
        <v>153</v>
      </c>
      <c r="C10" s="158">
        <v>0</v>
      </c>
      <c r="D10" s="158">
        <v>0</v>
      </c>
      <c r="E10" s="158">
        <v>0</v>
      </c>
      <c r="F10" s="158">
        <v>0</v>
      </c>
      <c r="G10" s="158">
        <v>0</v>
      </c>
      <c r="H10" s="160" t="s">
        <v>778</v>
      </c>
    </row>
    <row r="11" spans="1:9">
      <c r="A11" s="102">
        <v>4</v>
      </c>
      <c r="B11" s="1" t="s">
        <v>53</v>
      </c>
      <c r="C11" s="158">
        <v>0</v>
      </c>
      <c r="D11" s="158">
        <v>0</v>
      </c>
      <c r="E11" s="158">
        <v>0</v>
      </c>
      <c r="F11" s="158">
        <v>0</v>
      </c>
      <c r="G11" s="158">
        <v>0</v>
      </c>
      <c r="H11" s="160" t="s">
        <v>778</v>
      </c>
    </row>
    <row r="12" spans="1:9">
      <c r="A12" s="102">
        <v>5</v>
      </c>
      <c r="B12" s="1" t="s">
        <v>54</v>
      </c>
      <c r="C12" s="158">
        <v>0</v>
      </c>
      <c r="D12" s="158">
        <v>0</v>
      </c>
      <c r="E12" s="158">
        <v>0</v>
      </c>
      <c r="F12" s="158">
        <v>0</v>
      </c>
      <c r="G12" s="158">
        <v>0</v>
      </c>
      <c r="H12" s="160" t="s">
        <v>778</v>
      </c>
    </row>
    <row r="13" spans="1:9">
      <c r="A13" s="102">
        <v>6</v>
      </c>
      <c r="B13" s="1" t="s">
        <v>55</v>
      </c>
      <c r="C13" s="158">
        <v>14760741.950000001</v>
      </c>
      <c r="D13" s="158">
        <v>0</v>
      </c>
      <c r="E13" s="158">
        <v>0</v>
      </c>
      <c r="F13" s="158">
        <v>4352794.8619999997</v>
      </c>
      <c r="G13" s="158">
        <v>4352794.8619999997</v>
      </c>
      <c r="H13" s="160">
        <v>0.29488997753259955</v>
      </c>
    </row>
    <row r="14" spans="1:9">
      <c r="A14" s="102">
        <v>7</v>
      </c>
      <c r="B14" s="1" t="s">
        <v>56</v>
      </c>
      <c r="C14" s="158">
        <v>673483535.24593651</v>
      </c>
      <c r="D14" s="158">
        <v>84753195.822707683</v>
      </c>
      <c r="E14" s="158">
        <v>42939415.920218438</v>
      </c>
      <c r="F14" s="158">
        <v>716422951.16615498</v>
      </c>
      <c r="G14" s="158">
        <v>688449189.25960493</v>
      </c>
      <c r="H14" s="160">
        <v>0.96095356540292876</v>
      </c>
    </row>
    <row r="15" spans="1:9">
      <c r="A15" s="102">
        <v>8</v>
      </c>
      <c r="B15" s="1" t="s">
        <v>57</v>
      </c>
      <c r="C15" s="158">
        <v>650986394.36959267</v>
      </c>
      <c r="D15" s="158">
        <v>31488896.484449595</v>
      </c>
      <c r="E15" s="158">
        <v>14162376.154778808</v>
      </c>
      <c r="F15" s="158">
        <v>498861577.8932786</v>
      </c>
      <c r="G15" s="158">
        <v>493872410.52887857</v>
      </c>
      <c r="H15" s="160">
        <v>0.74249917073368887</v>
      </c>
    </row>
    <row r="16" spans="1:9">
      <c r="A16" s="102">
        <v>9</v>
      </c>
      <c r="B16" s="1" t="s">
        <v>58</v>
      </c>
      <c r="C16" s="158">
        <v>151066780.56872115</v>
      </c>
      <c r="D16" s="158">
        <v>2019584.5231999992</v>
      </c>
      <c r="E16" s="158">
        <v>1012382.9814999996</v>
      </c>
      <c r="F16" s="158">
        <v>53227707.242577404</v>
      </c>
      <c r="G16" s="158">
        <v>53227707.242577404</v>
      </c>
      <c r="H16" s="160">
        <v>0.35000000000000003</v>
      </c>
    </row>
    <row r="17" spans="1:8">
      <c r="A17" s="102">
        <v>10</v>
      </c>
      <c r="B17" s="1" t="s">
        <v>59</v>
      </c>
      <c r="C17" s="158">
        <v>22000084.307899989</v>
      </c>
      <c r="D17" s="158">
        <v>538209.93920000002</v>
      </c>
      <c r="E17" s="158">
        <v>269104.96960000001</v>
      </c>
      <c r="F17" s="158">
        <v>33403783.916249983</v>
      </c>
      <c r="G17" s="158">
        <v>33403783.916249983</v>
      </c>
      <c r="H17" s="160">
        <v>1.5</v>
      </c>
    </row>
    <row r="18" spans="1:8">
      <c r="A18" s="102">
        <v>11</v>
      </c>
      <c r="B18" s="1" t="s">
        <v>60</v>
      </c>
      <c r="C18" s="158">
        <v>0</v>
      </c>
      <c r="D18" s="158">
        <v>0</v>
      </c>
      <c r="E18" s="158">
        <v>0</v>
      </c>
      <c r="F18" s="158">
        <v>0</v>
      </c>
      <c r="G18" s="158">
        <v>0</v>
      </c>
      <c r="H18" s="160" t="s">
        <v>778</v>
      </c>
    </row>
    <row r="19" spans="1:8">
      <c r="A19" s="102">
        <v>12</v>
      </c>
      <c r="B19" s="1" t="s">
        <v>61</v>
      </c>
      <c r="C19" s="158">
        <v>0</v>
      </c>
      <c r="D19" s="158">
        <v>0</v>
      </c>
      <c r="E19" s="158">
        <v>0</v>
      </c>
      <c r="F19" s="158">
        <v>0</v>
      </c>
      <c r="G19" s="158">
        <v>0</v>
      </c>
      <c r="H19" s="160" t="s">
        <v>778</v>
      </c>
    </row>
    <row r="20" spans="1:8">
      <c r="A20" s="102">
        <v>13</v>
      </c>
      <c r="B20" s="1" t="s">
        <v>144</v>
      </c>
      <c r="C20" s="158">
        <v>0</v>
      </c>
      <c r="D20" s="158">
        <v>0</v>
      </c>
      <c r="E20" s="158">
        <v>0</v>
      </c>
      <c r="F20" s="158">
        <v>0</v>
      </c>
      <c r="G20" s="158">
        <v>0</v>
      </c>
      <c r="H20" s="160" t="s">
        <v>778</v>
      </c>
    </row>
    <row r="21" spans="1:8">
      <c r="A21" s="102">
        <v>14</v>
      </c>
      <c r="B21" s="1" t="s">
        <v>63</v>
      </c>
      <c r="C21" s="158">
        <v>133254398.70243865</v>
      </c>
      <c r="D21" s="158">
        <v>0</v>
      </c>
      <c r="E21" s="158">
        <v>0</v>
      </c>
      <c r="F21" s="158">
        <v>92051654.130438656</v>
      </c>
      <c r="G21" s="158">
        <v>92051654.130438656</v>
      </c>
      <c r="H21" s="160">
        <v>0.69079636414849577</v>
      </c>
    </row>
    <row r="22" spans="1:8" ht="14.4" thickBot="1">
      <c r="A22" s="105"/>
      <c r="B22" s="106" t="s">
        <v>64</v>
      </c>
      <c r="C22" s="159">
        <v>1967241428.5338633</v>
      </c>
      <c r="D22" s="159">
        <v>118799886.76955728</v>
      </c>
      <c r="E22" s="159">
        <v>58383280.026097246</v>
      </c>
      <c r="F22" s="159">
        <v>1541382149.2306993</v>
      </c>
      <c r="G22" s="159">
        <v>1508419219.9597495</v>
      </c>
      <c r="H22" s="161">
        <v>0.74466865139698146</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6">
        <f>'1. key ratios'!B2</f>
        <v>45747</v>
      </c>
    </row>
    <row r="4" spans="1:11" ht="14.4" thickBot="1">
      <c r="A4" s="133" t="s">
        <v>146</v>
      </c>
      <c r="B4" s="199" t="s">
        <v>240</v>
      </c>
    </row>
    <row r="5" spans="1:11" ht="30" customHeight="1">
      <c r="A5" s="621"/>
      <c r="B5" s="622"/>
      <c r="C5" s="623" t="s">
        <v>292</v>
      </c>
      <c r="D5" s="623"/>
      <c r="E5" s="623"/>
      <c r="F5" s="623" t="s">
        <v>293</v>
      </c>
      <c r="G5" s="623"/>
      <c r="H5" s="623"/>
      <c r="I5" s="623" t="s">
        <v>294</v>
      </c>
      <c r="J5" s="623"/>
      <c r="K5" s="624"/>
    </row>
    <row r="6" spans="1:11">
      <c r="A6" s="171"/>
      <c r="B6" s="172"/>
      <c r="C6" s="16" t="s">
        <v>32</v>
      </c>
      <c r="D6" s="16" t="s">
        <v>33</v>
      </c>
      <c r="E6" s="16" t="s">
        <v>34</v>
      </c>
      <c r="F6" s="16" t="s">
        <v>32</v>
      </c>
      <c r="G6" s="16" t="s">
        <v>33</v>
      </c>
      <c r="H6" s="16" t="s">
        <v>34</v>
      </c>
      <c r="I6" s="16" t="s">
        <v>32</v>
      </c>
      <c r="J6" s="16" t="s">
        <v>33</v>
      </c>
      <c r="K6" s="16" t="s">
        <v>34</v>
      </c>
    </row>
    <row r="7" spans="1:11">
      <c r="A7" s="173" t="s">
        <v>243</v>
      </c>
      <c r="B7" s="174"/>
      <c r="C7" s="174"/>
      <c r="D7" s="174"/>
      <c r="E7" s="174"/>
      <c r="F7" s="174"/>
      <c r="G7" s="174"/>
      <c r="H7" s="174"/>
      <c r="I7" s="174"/>
      <c r="J7" s="174"/>
      <c r="K7" s="175"/>
    </row>
    <row r="8" spans="1:11">
      <c r="A8" s="176">
        <v>1</v>
      </c>
      <c r="B8" s="177" t="s">
        <v>241</v>
      </c>
      <c r="C8" s="178"/>
      <c r="D8" s="178"/>
      <c r="E8" s="178"/>
      <c r="F8" s="179">
        <v>111434767.80727777</v>
      </c>
      <c r="G8" s="179">
        <v>189671257.82066897</v>
      </c>
      <c r="H8" s="179">
        <v>301106025.62794673</v>
      </c>
      <c r="I8" s="179">
        <v>104188320.97667778</v>
      </c>
      <c r="J8" s="179">
        <v>175837149.03265554</v>
      </c>
      <c r="K8" s="179">
        <v>280025470.00933331</v>
      </c>
    </row>
    <row r="9" spans="1:11">
      <c r="A9" s="173" t="s">
        <v>244</v>
      </c>
      <c r="B9" s="174"/>
      <c r="C9" s="174"/>
      <c r="D9" s="174"/>
      <c r="E9" s="174"/>
      <c r="F9" s="174"/>
      <c r="G9" s="174"/>
      <c r="H9" s="174"/>
      <c r="I9" s="174"/>
      <c r="J9" s="174"/>
      <c r="K9" s="175"/>
    </row>
    <row r="10" spans="1:11">
      <c r="A10" s="180">
        <v>2</v>
      </c>
      <c r="B10" s="181" t="s">
        <v>252</v>
      </c>
      <c r="C10" s="181">
        <v>163543356.64315322</v>
      </c>
      <c r="D10" s="181">
        <v>334992694.71255994</v>
      </c>
      <c r="E10" s="181">
        <v>498536051.35571313</v>
      </c>
      <c r="F10" s="181">
        <v>26484545.205815397</v>
      </c>
      <c r="G10" s="181">
        <v>55103122.938697591</v>
      </c>
      <c r="H10" s="181">
        <v>81587668.144512981</v>
      </c>
      <c r="I10" s="181">
        <v>5465792.8231122736</v>
      </c>
      <c r="J10" s="181">
        <v>11301515.219949888</v>
      </c>
      <c r="K10" s="181">
        <v>16767308.043062162</v>
      </c>
    </row>
    <row r="11" spans="1:11">
      <c r="A11" s="180">
        <v>3</v>
      </c>
      <c r="B11" s="181" t="s">
        <v>246</v>
      </c>
      <c r="C11" s="181">
        <v>491167401.26581454</v>
      </c>
      <c r="D11" s="474">
        <v>457038690.62791693</v>
      </c>
      <c r="E11" s="181">
        <v>948206091.89373147</v>
      </c>
      <c r="F11" s="181">
        <v>108590680.81211263</v>
      </c>
      <c r="G11" s="181">
        <v>54006700.402158529</v>
      </c>
      <c r="H11" s="181">
        <v>162597381.21427116</v>
      </c>
      <c r="I11" s="181">
        <v>92594883.694593757</v>
      </c>
      <c r="J11" s="181">
        <v>44864408.191923991</v>
      </c>
      <c r="K11" s="181">
        <v>137459291.88651776</v>
      </c>
    </row>
    <row r="12" spans="1:11">
      <c r="A12" s="180">
        <v>4</v>
      </c>
      <c r="B12" s="181" t="s">
        <v>247</v>
      </c>
      <c r="C12" s="181">
        <v>125350000</v>
      </c>
      <c r="D12" s="181">
        <v>0</v>
      </c>
      <c r="E12" s="181">
        <v>125350000</v>
      </c>
      <c r="F12" s="181">
        <v>0</v>
      </c>
      <c r="G12" s="181">
        <v>0</v>
      </c>
      <c r="H12" s="181">
        <v>0</v>
      </c>
      <c r="I12" s="181">
        <v>0</v>
      </c>
      <c r="J12" s="181">
        <v>0</v>
      </c>
      <c r="K12" s="181">
        <v>0</v>
      </c>
    </row>
    <row r="13" spans="1:11">
      <c r="A13" s="180">
        <v>5</v>
      </c>
      <c r="B13" s="181" t="s">
        <v>255</v>
      </c>
      <c r="C13" s="181">
        <v>74219841.920249999</v>
      </c>
      <c r="D13" s="181">
        <v>104849392.00897011</v>
      </c>
      <c r="E13" s="181">
        <v>179069233.92922011</v>
      </c>
      <c r="F13" s="181">
        <v>14520087.002939248</v>
      </c>
      <c r="G13" s="181">
        <v>43370239.035423413</v>
      </c>
      <c r="H13" s="181">
        <v>57890326.03836266</v>
      </c>
      <c r="I13" s="181">
        <v>6148238.7134705568</v>
      </c>
      <c r="J13" s="181">
        <v>36897929.840484753</v>
      </c>
      <c r="K13" s="181">
        <v>43046168.553955309</v>
      </c>
    </row>
    <row r="14" spans="1:11">
      <c r="A14" s="180">
        <v>6</v>
      </c>
      <c r="B14" s="181" t="s">
        <v>287</v>
      </c>
      <c r="C14" s="181">
        <v>23156761.033227772</v>
      </c>
      <c r="D14" s="181">
        <v>11913598.347894445</v>
      </c>
      <c r="E14" s="181">
        <v>35070359.381122217</v>
      </c>
      <c r="F14" s="181">
        <v>0</v>
      </c>
      <c r="G14" s="181">
        <v>0</v>
      </c>
      <c r="H14" s="181">
        <v>0</v>
      </c>
      <c r="I14" s="181">
        <v>0</v>
      </c>
      <c r="J14" s="181">
        <v>0</v>
      </c>
      <c r="K14" s="181">
        <v>0</v>
      </c>
    </row>
    <row r="15" spans="1:11">
      <c r="A15" s="180">
        <v>7</v>
      </c>
      <c r="B15" s="181" t="s">
        <v>288</v>
      </c>
      <c r="C15" s="181">
        <v>22920991.821584053</v>
      </c>
      <c r="D15" s="181">
        <v>4044514.3056881665</v>
      </c>
      <c r="E15" s="181">
        <v>26965506.127272218</v>
      </c>
      <c r="F15" s="181">
        <v>16130032.818872225</v>
      </c>
      <c r="G15" s="181">
        <v>2420594.6942992778</v>
      </c>
      <c r="H15" s="181">
        <v>18550627.513171501</v>
      </c>
      <c r="I15" s="181">
        <v>16130032.818872225</v>
      </c>
      <c r="J15" s="181">
        <v>2420594.6942992778</v>
      </c>
      <c r="K15" s="181">
        <v>18550627.513171501</v>
      </c>
    </row>
    <row r="16" spans="1:11">
      <c r="A16" s="180">
        <v>8</v>
      </c>
      <c r="B16" s="182" t="s">
        <v>248</v>
      </c>
      <c r="C16" s="181">
        <v>900358352.68402958</v>
      </c>
      <c r="D16" s="181">
        <v>912838890.00302958</v>
      </c>
      <c r="E16" s="181">
        <v>1813197242.6870592</v>
      </c>
      <c r="F16" s="181">
        <v>165725345.8397395</v>
      </c>
      <c r="G16" s="181">
        <v>154900657.07057881</v>
      </c>
      <c r="H16" s="181">
        <v>320626002.91031832</v>
      </c>
      <c r="I16" s="181">
        <v>120338948.05004883</v>
      </c>
      <c r="J16" s="181">
        <v>95484447.946657911</v>
      </c>
      <c r="K16" s="181">
        <v>215823395.99670672</v>
      </c>
    </row>
    <row r="17" spans="1:11">
      <c r="A17" s="173" t="s">
        <v>245</v>
      </c>
      <c r="B17" s="174"/>
      <c r="C17" s="181">
        <v>0</v>
      </c>
      <c r="D17" s="181">
        <v>0</v>
      </c>
      <c r="E17" s="181">
        <v>0</v>
      </c>
      <c r="F17" s="181">
        <v>0</v>
      </c>
      <c r="G17" s="181">
        <v>0</v>
      </c>
      <c r="H17" s="181">
        <v>0</v>
      </c>
      <c r="I17" s="181">
        <v>0</v>
      </c>
      <c r="J17" s="181">
        <v>0</v>
      </c>
      <c r="K17" s="181">
        <v>0</v>
      </c>
    </row>
    <row r="18" spans="1:11">
      <c r="A18" s="180">
        <v>9</v>
      </c>
      <c r="B18" s="181" t="s">
        <v>251</v>
      </c>
      <c r="C18" s="181">
        <v>0</v>
      </c>
      <c r="D18" s="181">
        <v>0</v>
      </c>
      <c r="E18" s="181">
        <v>0</v>
      </c>
      <c r="F18" s="181">
        <v>0</v>
      </c>
      <c r="G18" s="181">
        <v>0</v>
      </c>
      <c r="H18" s="181">
        <v>0</v>
      </c>
      <c r="I18" s="181">
        <v>0</v>
      </c>
      <c r="J18" s="181">
        <v>0</v>
      </c>
      <c r="K18" s="181">
        <v>0</v>
      </c>
    </row>
    <row r="19" spans="1:11">
      <c r="A19" s="180">
        <v>10</v>
      </c>
      <c r="B19" s="181" t="s">
        <v>289</v>
      </c>
      <c r="C19" s="181">
        <v>673522823.34360504</v>
      </c>
      <c r="D19" s="181">
        <v>618548215.91179514</v>
      </c>
      <c r="E19" s="181">
        <v>1292071039.2554002</v>
      </c>
      <c r="F19" s="181">
        <v>32396704.327733334</v>
      </c>
      <c r="G19" s="181">
        <v>7012990.2298833337</v>
      </c>
      <c r="H19" s="181">
        <v>39409694.557616666</v>
      </c>
      <c r="I19" s="181">
        <v>39643151.158333331</v>
      </c>
      <c r="J19" s="181">
        <v>21008691.025309779</v>
      </c>
      <c r="K19" s="181">
        <v>60651842.18364311</v>
      </c>
    </row>
    <row r="20" spans="1:11">
      <c r="A20" s="180">
        <v>11</v>
      </c>
      <c r="B20" s="181" t="s">
        <v>250</v>
      </c>
      <c r="C20" s="181">
        <v>70870278.866888896</v>
      </c>
      <c r="D20" s="181">
        <v>39556515.454399332</v>
      </c>
      <c r="E20" s="181">
        <v>110426794.32128823</v>
      </c>
      <c r="F20" s="181">
        <v>13242447.169283334</v>
      </c>
      <c r="G20" s="181">
        <v>24807811.7948815</v>
      </c>
      <c r="H20" s="181">
        <v>38050258.964164838</v>
      </c>
      <c r="I20" s="181">
        <v>13242447.169283334</v>
      </c>
      <c r="J20" s="181">
        <v>24807811.7948815</v>
      </c>
      <c r="K20" s="181">
        <v>38050258.964164838</v>
      </c>
    </row>
    <row r="21" spans="1:11" ht="14.4" thickBot="1">
      <c r="A21" s="183">
        <v>12</v>
      </c>
      <c r="B21" s="184" t="s">
        <v>249</v>
      </c>
      <c r="C21" s="181">
        <v>744393102.21049392</v>
      </c>
      <c r="D21" s="181">
        <v>658104731.36619449</v>
      </c>
      <c r="E21" s="181">
        <v>1402497833.5766883</v>
      </c>
      <c r="F21" s="181">
        <v>45639151.497016668</v>
      </c>
      <c r="G21" s="181">
        <v>31820802.024764836</v>
      </c>
      <c r="H21" s="181">
        <v>77459953.521781504</v>
      </c>
      <c r="I21" s="181">
        <v>52885598.327616662</v>
      </c>
      <c r="J21" s="181">
        <v>45816502.820191279</v>
      </c>
      <c r="K21" s="181">
        <v>98702101.147807941</v>
      </c>
    </row>
    <row r="22" spans="1:11" ht="38.25" customHeight="1" thickBot="1">
      <c r="A22" s="185"/>
      <c r="B22" s="186"/>
      <c r="C22" s="186"/>
      <c r="D22" s="186"/>
      <c r="E22" s="186"/>
      <c r="F22" s="625" t="s">
        <v>291</v>
      </c>
      <c r="G22" s="623"/>
      <c r="H22" s="623"/>
      <c r="I22" s="625" t="s">
        <v>256</v>
      </c>
      <c r="J22" s="623"/>
      <c r="K22" s="624"/>
    </row>
    <row r="23" spans="1:11" ht="14.4" thickBot="1">
      <c r="A23" s="187">
        <v>13</v>
      </c>
      <c r="B23" s="188" t="s">
        <v>241</v>
      </c>
      <c r="C23" s="189"/>
      <c r="D23" s="189"/>
      <c r="E23" s="189"/>
      <c r="F23" s="190">
        <v>111434767.80727777</v>
      </c>
      <c r="G23" s="190">
        <v>189671257.82066897</v>
      </c>
      <c r="H23" s="190">
        <v>301106025.62794673</v>
      </c>
      <c r="I23" s="190">
        <v>104188320.97667778</v>
      </c>
      <c r="J23" s="190">
        <v>175837149.03265554</v>
      </c>
      <c r="K23" s="190">
        <v>280025470.00933331</v>
      </c>
    </row>
    <row r="24" spans="1:11" ht="14.4" thickBot="1">
      <c r="A24" s="191">
        <v>14</v>
      </c>
      <c r="B24" s="192" t="s">
        <v>253</v>
      </c>
      <c r="C24" s="193"/>
      <c r="D24" s="194"/>
      <c r="E24" s="195"/>
      <c r="F24" s="190">
        <v>120086194.34272283</v>
      </c>
      <c r="G24" s="190">
        <v>123079855.04581398</v>
      </c>
      <c r="H24" s="190">
        <v>243166049.38853681</v>
      </c>
      <c r="I24" s="190">
        <v>67453349.722432166</v>
      </c>
      <c r="J24" s="190">
        <v>49667945.126466632</v>
      </c>
      <c r="K24" s="190">
        <v>117121294.84889878</v>
      </c>
    </row>
    <row r="25" spans="1:11" ht="14.4" thickBot="1">
      <c r="A25" s="196">
        <v>15</v>
      </c>
      <c r="B25" s="197" t="s">
        <v>254</v>
      </c>
      <c r="C25" s="198"/>
      <c r="D25" s="198"/>
      <c r="E25" s="198"/>
      <c r="F25" s="464">
        <v>0.92795652670319351</v>
      </c>
      <c r="G25" s="464">
        <v>1.5410422587032435</v>
      </c>
      <c r="H25" s="464">
        <v>1.2382732967250374</v>
      </c>
      <c r="I25" s="464">
        <v>1.5445981764494803</v>
      </c>
      <c r="J25" s="464">
        <v>3.5402541535578234</v>
      </c>
      <c r="K25" s="464">
        <v>2.3909014186583355</v>
      </c>
    </row>
    <row r="27" spans="1:11" ht="27">
      <c r="B27" s="170"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6">
        <f>'1. key ratios'!B2</f>
        <v>45747</v>
      </c>
    </row>
    <row r="3" spans="1:17" ht="14.25" customHeight="1"/>
    <row r="4" spans="1:17" ht="14.4">
      <c r="A4" s="522"/>
      <c r="B4" s="523" t="s">
        <v>726</v>
      </c>
      <c r="C4" s="152"/>
      <c r="D4" s="152"/>
      <c r="E4" s="152"/>
      <c r="F4" s="152"/>
      <c r="G4" s="152"/>
      <c r="H4" s="152"/>
      <c r="I4" s="152"/>
      <c r="J4" s="152"/>
      <c r="K4" s="152"/>
      <c r="L4" s="152"/>
      <c r="M4" s="152"/>
      <c r="N4" s="152"/>
      <c r="O4" s="152"/>
      <c r="P4" s="152"/>
      <c r="Q4" s="152"/>
    </row>
    <row r="5" spans="1:17" ht="86.4">
      <c r="A5" s="522"/>
      <c r="B5" s="524" t="s">
        <v>727</v>
      </c>
      <c r="C5" s="525" t="s">
        <v>728</v>
      </c>
      <c r="D5" s="525" t="s">
        <v>729</v>
      </c>
      <c r="E5" s="525" t="s">
        <v>730</v>
      </c>
      <c r="F5" s="525" t="s">
        <v>731</v>
      </c>
      <c r="G5" s="525" t="s">
        <v>732</v>
      </c>
      <c r="H5" s="525" t="s">
        <v>733</v>
      </c>
      <c r="I5" s="526" t="s">
        <v>734</v>
      </c>
      <c r="J5" s="527">
        <v>0.02</v>
      </c>
      <c r="K5" s="527">
        <v>0.2</v>
      </c>
      <c r="L5" s="527">
        <v>0.35</v>
      </c>
      <c r="M5" s="527">
        <v>0.5</v>
      </c>
      <c r="N5" s="527">
        <v>0.75</v>
      </c>
      <c r="O5" s="527">
        <v>1</v>
      </c>
      <c r="P5" s="527">
        <v>1.5</v>
      </c>
      <c r="Q5" s="528" t="s">
        <v>735</v>
      </c>
    </row>
    <row r="6" spans="1:17" ht="14.4">
      <c r="A6" s="522"/>
      <c r="B6" s="529"/>
      <c r="C6" s="530">
        <v>70864509.319999993</v>
      </c>
      <c r="D6" s="530">
        <v>280255.23940000002</v>
      </c>
      <c r="E6" s="530" t="b">
        <v>0</v>
      </c>
      <c r="F6" s="530">
        <v>636925.63190000004</v>
      </c>
      <c r="G6" s="530">
        <v>2833956.3871999998</v>
      </c>
      <c r="H6" s="530">
        <v>0</v>
      </c>
      <c r="I6" s="530">
        <v>4859234.8267399995</v>
      </c>
      <c r="J6" s="530" t="b">
        <v>0</v>
      </c>
      <c r="K6" s="530" t="b">
        <v>0</v>
      </c>
      <c r="L6" s="530" t="b">
        <v>0</v>
      </c>
      <c r="M6" s="530">
        <v>4859234.8267399995</v>
      </c>
      <c r="N6" s="530" t="b">
        <v>0</v>
      </c>
      <c r="O6" s="530" t="b">
        <v>0</v>
      </c>
      <c r="P6" s="530" t="b">
        <v>0</v>
      </c>
      <c r="Q6" s="530">
        <v>2429617.4133699997</v>
      </c>
    </row>
    <row r="7" spans="1:17" ht="14.4">
      <c r="A7" s="522"/>
      <c r="B7" s="531" t="s">
        <v>736</v>
      </c>
      <c r="C7" s="530">
        <v>0</v>
      </c>
      <c r="D7" s="530">
        <v>0</v>
      </c>
      <c r="E7" s="530">
        <v>0</v>
      </c>
      <c r="F7" s="530">
        <v>0</v>
      </c>
      <c r="G7" s="530">
        <v>0</v>
      </c>
      <c r="H7" s="532">
        <v>1.4</v>
      </c>
      <c r="I7" s="533">
        <v>0</v>
      </c>
      <c r="J7" s="530">
        <v>0</v>
      </c>
      <c r="K7" s="530">
        <v>0</v>
      </c>
      <c r="L7" s="530">
        <v>0</v>
      </c>
      <c r="M7" s="530">
        <v>0</v>
      </c>
      <c r="N7" s="530">
        <v>0</v>
      </c>
      <c r="O7" s="530">
        <v>0</v>
      </c>
      <c r="P7" s="530">
        <v>0</v>
      </c>
      <c r="Q7" s="530">
        <v>0</v>
      </c>
    </row>
    <row r="8" spans="1:17" ht="14.4">
      <c r="A8" s="522"/>
      <c r="B8" s="531" t="s">
        <v>737</v>
      </c>
      <c r="C8" s="530">
        <v>0</v>
      </c>
      <c r="D8" s="530">
        <v>0</v>
      </c>
      <c r="E8" s="530">
        <v>0</v>
      </c>
      <c r="F8" s="530">
        <v>0</v>
      </c>
      <c r="G8" s="530">
        <v>0</v>
      </c>
      <c r="H8" s="532">
        <v>1.4</v>
      </c>
      <c r="I8" s="533">
        <v>0</v>
      </c>
      <c r="J8" s="530">
        <v>0</v>
      </c>
      <c r="K8" s="530">
        <v>0</v>
      </c>
      <c r="L8" s="530">
        <v>0</v>
      </c>
      <c r="M8" s="530">
        <v>0</v>
      </c>
      <c r="N8" s="530">
        <v>0</v>
      </c>
      <c r="O8" s="530">
        <v>0</v>
      </c>
      <c r="P8" s="530">
        <v>0</v>
      </c>
      <c r="Q8" s="530">
        <v>0</v>
      </c>
    </row>
    <row r="9" spans="1:17" ht="14.4">
      <c r="A9" s="522"/>
      <c r="B9" s="531" t="s">
        <v>738</v>
      </c>
      <c r="C9" s="530">
        <v>70864509.319999993</v>
      </c>
      <c r="D9" s="530">
        <v>280255.23940000002</v>
      </c>
      <c r="E9" s="530">
        <v>0</v>
      </c>
      <c r="F9" s="530">
        <v>636925.63190000004</v>
      </c>
      <c r="G9" s="530">
        <v>2833956.3871999998</v>
      </c>
      <c r="H9" s="532">
        <v>1.4</v>
      </c>
      <c r="I9" s="533">
        <v>4859234.8267399995</v>
      </c>
      <c r="J9" s="530">
        <v>0</v>
      </c>
      <c r="K9" s="530">
        <v>0</v>
      </c>
      <c r="L9" s="530">
        <v>0</v>
      </c>
      <c r="M9" s="530">
        <v>4859234.8267399995</v>
      </c>
      <c r="N9" s="530">
        <v>0</v>
      </c>
      <c r="O9" s="530">
        <v>0</v>
      </c>
      <c r="P9" s="530">
        <v>0</v>
      </c>
      <c r="Q9" s="530">
        <v>2429617.4133699997</v>
      </c>
    </row>
    <row r="10" spans="1:17" ht="14.4">
      <c r="A10" s="522"/>
      <c r="B10" s="534" t="s">
        <v>739</v>
      </c>
      <c r="C10" s="535">
        <v>0</v>
      </c>
      <c r="D10" s="535">
        <v>0</v>
      </c>
      <c r="E10" s="535">
        <v>0</v>
      </c>
      <c r="F10" s="535">
        <v>0</v>
      </c>
      <c r="G10" s="535">
        <v>0</v>
      </c>
      <c r="H10" s="532">
        <v>1.4</v>
      </c>
      <c r="I10" s="533">
        <v>0</v>
      </c>
      <c r="J10" s="536">
        <v>0</v>
      </c>
      <c r="K10" s="536">
        <v>0</v>
      </c>
      <c r="L10" s="536">
        <v>0</v>
      </c>
      <c r="M10" s="536">
        <v>0</v>
      </c>
      <c r="N10" s="536">
        <v>0</v>
      </c>
      <c r="O10" s="536">
        <v>0</v>
      </c>
      <c r="P10" s="536">
        <v>0</v>
      </c>
      <c r="Q10" s="530">
        <v>0</v>
      </c>
    </row>
    <row r="11" spans="1:17" ht="14.4">
      <c r="A11" s="522"/>
      <c r="B11" s="537" t="s">
        <v>736</v>
      </c>
      <c r="C11" s="535">
        <v>0</v>
      </c>
      <c r="D11" s="535">
        <v>0</v>
      </c>
      <c r="E11" s="535">
        <v>0</v>
      </c>
      <c r="F11" s="535">
        <v>0</v>
      </c>
      <c r="G11" s="535">
        <v>0</v>
      </c>
      <c r="H11" s="532">
        <v>1.4</v>
      </c>
      <c r="I11" s="533">
        <v>0</v>
      </c>
      <c r="J11" s="536">
        <v>0</v>
      </c>
      <c r="K11" s="536">
        <v>0</v>
      </c>
      <c r="L11" s="536">
        <v>0</v>
      </c>
      <c r="M11" s="536">
        <v>0</v>
      </c>
      <c r="N11" s="536">
        <v>0</v>
      </c>
      <c r="O11" s="536">
        <v>0</v>
      </c>
      <c r="P11" s="536">
        <v>0</v>
      </c>
      <c r="Q11" s="530">
        <v>0</v>
      </c>
    </row>
    <row r="12" spans="1:17" ht="14.4">
      <c r="A12" s="522"/>
      <c r="B12" s="537" t="s">
        <v>737</v>
      </c>
      <c r="C12" s="535">
        <v>0</v>
      </c>
      <c r="D12" s="535">
        <v>0</v>
      </c>
      <c r="E12" s="535">
        <v>0</v>
      </c>
      <c r="F12" s="535">
        <v>0</v>
      </c>
      <c r="G12" s="535">
        <v>0</v>
      </c>
      <c r="H12" s="532">
        <v>1.4</v>
      </c>
      <c r="I12" s="533">
        <v>0</v>
      </c>
      <c r="J12" s="536">
        <v>0</v>
      </c>
      <c r="K12" s="536">
        <v>0</v>
      </c>
      <c r="L12" s="536">
        <v>0</v>
      </c>
      <c r="M12" s="536">
        <v>0</v>
      </c>
      <c r="N12" s="536">
        <v>0</v>
      </c>
      <c r="O12" s="536">
        <v>0</v>
      </c>
      <c r="P12" s="536">
        <v>0</v>
      </c>
      <c r="Q12" s="530">
        <v>0</v>
      </c>
    </row>
    <row r="13" spans="1:17" ht="14.4">
      <c r="A13" s="522"/>
      <c r="B13" s="537" t="s">
        <v>738</v>
      </c>
      <c r="C13" s="535">
        <v>0</v>
      </c>
      <c r="D13" s="535">
        <v>0</v>
      </c>
      <c r="E13" s="535">
        <v>0</v>
      </c>
      <c r="F13" s="535">
        <v>0</v>
      </c>
      <c r="G13" s="535">
        <v>0</v>
      </c>
      <c r="H13" s="532">
        <v>1.4</v>
      </c>
      <c r="I13" s="533">
        <v>0</v>
      </c>
      <c r="J13" s="536">
        <v>0</v>
      </c>
      <c r="K13" s="536">
        <v>0</v>
      </c>
      <c r="L13" s="536">
        <v>0</v>
      </c>
      <c r="M13" s="536">
        <v>0</v>
      </c>
      <c r="N13" s="536">
        <v>0</v>
      </c>
      <c r="O13" s="536">
        <v>0</v>
      </c>
      <c r="P13" s="536">
        <v>0</v>
      </c>
      <c r="Q13" s="530">
        <v>0</v>
      </c>
    </row>
    <row r="14" spans="1:17" ht="14.4">
      <c r="A14" s="522"/>
      <c r="B14" s="534" t="s">
        <v>740</v>
      </c>
      <c r="C14" s="535">
        <v>0</v>
      </c>
      <c r="D14" s="535">
        <v>0</v>
      </c>
      <c r="E14" s="535">
        <v>0</v>
      </c>
      <c r="F14" s="535">
        <v>0</v>
      </c>
      <c r="G14" s="535">
        <v>0</v>
      </c>
      <c r="H14" s="532">
        <v>1.4</v>
      </c>
      <c r="I14" s="533">
        <v>0</v>
      </c>
      <c r="J14" s="536">
        <v>0</v>
      </c>
      <c r="K14" s="536">
        <v>0</v>
      </c>
      <c r="L14" s="536">
        <v>0</v>
      </c>
      <c r="M14" s="536">
        <v>0</v>
      </c>
      <c r="N14" s="536">
        <v>0</v>
      </c>
      <c r="O14" s="536">
        <v>0</v>
      </c>
      <c r="P14" s="536">
        <v>0</v>
      </c>
      <c r="Q14" s="530">
        <v>0</v>
      </c>
    </row>
    <row r="15" spans="1:17" ht="14.4">
      <c r="A15" s="522"/>
      <c r="B15" s="537" t="s">
        <v>736</v>
      </c>
      <c r="C15" s="535">
        <v>0</v>
      </c>
      <c r="D15" s="535">
        <v>0</v>
      </c>
      <c r="E15" s="535">
        <v>0</v>
      </c>
      <c r="F15" s="535">
        <v>0</v>
      </c>
      <c r="G15" s="535">
        <v>0</v>
      </c>
      <c r="H15" s="532">
        <v>1.4</v>
      </c>
      <c r="I15" s="533">
        <v>0</v>
      </c>
      <c r="J15" s="536">
        <v>0</v>
      </c>
      <c r="K15" s="536">
        <v>0</v>
      </c>
      <c r="L15" s="536">
        <v>0</v>
      </c>
      <c r="M15" s="536">
        <v>0</v>
      </c>
      <c r="N15" s="536">
        <v>0</v>
      </c>
      <c r="O15" s="536">
        <v>0</v>
      </c>
      <c r="P15" s="536">
        <v>0</v>
      </c>
      <c r="Q15" s="530">
        <v>0</v>
      </c>
    </row>
    <row r="16" spans="1:17" ht="14.4">
      <c r="A16" s="522"/>
      <c r="B16" s="537" t="s">
        <v>737</v>
      </c>
      <c r="C16" s="535">
        <v>0</v>
      </c>
      <c r="D16" s="535">
        <v>0</v>
      </c>
      <c r="E16" s="535">
        <v>0</v>
      </c>
      <c r="F16" s="535">
        <v>0</v>
      </c>
      <c r="G16" s="535">
        <v>0</v>
      </c>
      <c r="H16" s="532">
        <v>1.4</v>
      </c>
      <c r="I16" s="533">
        <v>0</v>
      </c>
      <c r="J16" s="536">
        <v>0</v>
      </c>
      <c r="K16" s="536">
        <v>0</v>
      </c>
      <c r="L16" s="536">
        <v>0</v>
      </c>
      <c r="M16" s="536">
        <v>0</v>
      </c>
      <c r="N16" s="536">
        <v>0</v>
      </c>
      <c r="O16" s="536">
        <v>0</v>
      </c>
      <c r="P16" s="536">
        <v>0</v>
      </c>
      <c r="Q16" s="530">
        <v>0</v>
      </c>
    </row>
    <row r="17" spans="1:17" ht="14.4">
      <c r="A17" s="522"/>
      <c r="B17" s="537" t="s">
        <v>738</v>
      </c>
      <c r="C17" s="535">
        <v>0</v>
      </c>
      <c r="D17" s="535">
        <v>0</v>
      </c>
      <c r="E17" s="535">
        <v>0</v>
      </c>
      <c r="F17" s="535">
        <v>0</v>
      </c>
      <c r="G17" s="535">
        <v>0</v>
      </c>
      <c r="H17" s="532">
        <v>1.4</v>
      </c>
      <c r="I17" s="533">
        <v>0</v>
      </c>
      <c r="J17" s="536">
        <v>0</v>
      </c>
      <c r="K17" s="536">
        <v>0</v>
      </c>
      <c r="L17" s="536">
        <v>0</v>
      </c>
      <c r="M17" s="536">
        <v>0</v>
      </c>
      <c r="N17" s="536">
        <v>0</v>
      </c>
      <c r="O17" s="536">
        <v>0</v>
      </c>
      <c r="P17" s="536">
        <v>0</v>
      </c>
      <c r="Q17" s="530">
        <v>0</v>
      </c>
    </row>
    <row r="18" spans="1:17" ht="14.4">
      <c r="A18" s="522"/>
      <c r="B18" s="534" t="s">
        <v>741</v>
      </c>
      <c r="C18" s="535">
        <v>0</v>
      </c>
      <c r="D18" s="535">
        <v>0</v>
      </c>
      <c r="E18" s="535">
        <v>0</v>
      </c>
      <c r="F18" s="535">
        <v>0</v>
      </c>
      <c r="G18" s="535">
        <v>0</v>
      </c>
      <c r="H18" s="532">
        <v>1.4</v>
      </c>
      <c r="I18" s="533">
        <v>0</v>
      </c>
      <c r="J18" s="536">
        <v>0</v>
      </c>
      <c r="K18" s="536">
        <v>0</v>
      </c>
      <c r="L18" s="536">
        <v>0</v>
      </c>
      <c r="M18" s="536">
        <v>0</v>
      </c>
      <c r="N18" s="536">
        <v>0</v>
      </c>
      <c r="O18" s="536">
        <v>0</v>
      </c>
      <c r="P18" s="536">
        <v>0</v>
      </c>
      <c r="Q18" s="530">
        <v>2429617.4133699997</v>
      </c>
    </row>
    <row r="19" spans="1:17" ht="14.4">
      <c r="A19" s="522"/>
      <c r="B19" s="537" t="s">
        <v>736</v>
      </c>
      <c r="C19" s="535">
        <v>0</v>
      </c>
      <c r="D19" s="535">
        <v>0</v>
      </c>
      <c r="E19" s="535">
        <v>0</v>
      </c>
      <c r="F19" s="535">
        <v>0</v>
      </c>
      <c r="G19" s="535">
        <v>0</v>
      </c>
      <c r="H19" s="532">
        <v>1.4</v>
      </c>
      <c r="I19" s="533">
        <v>0</v>
      </c>
      <c r="J19" s="536">
        <v>0</v>
      </c>
      <c r="K19" s="536">
        <v>0</v>
      </c>
      <c r="L19" s="536">
        <v>0</v>
      </c>
      <c r="M19" s="536">
        <v>0</v>
      </c>
      <c r="N19" s="536">
        <v>0</v>
      </c>
      <c r="O19" s="536">
        <v>0</v>
      </c>
      <c r="P19" s="536">
        <v>0</v>
      </c>
      <c r="Q19" s="530">
        <v>0</v>
      </c>
    </row>
    <row r="20" spans="1:17" ht="14.4">
      <c r="A20" s="522"/>
      <c r="B20" s="537" t="s">
        <v>737</v>
      </c>
      <c r="C20" s="535">
        <v>0</v>
      </c>
      <c r="D20" s="535">
        <v>0</v>
      </c>
      <c r="E20" s="535">
        <v>0</v>
      </c>
      <c r="F20" s="535">
        <v>0</v>
      </c>
      <c r="G20" s="535">
        <v>0</v>
      </c>
      <c r="H20" s="532">
        <v>1.4</v>
      </c>
      <c r="I20" s="533">
        <v>0</v>
      </c>
      <c r="J20" s="536">
        <v>0</v>
      </c>
      <c r="K20" s="536">
        <v>0</v>
      </c>
      <c r="L20" s="536">
        <v>0</v>
      </c>
      <c r="M20" s="536">
        <v>0</v>
      </c>
      <c r="N20" s="536">
        <v>0</v>
      </c>
      <c r="O20" s="536">
        <v>0</v>
      </c>
      <c r="P20" s="536">
        <v>0</v>
      </c>
      <c r="Q20" s="530">
        <v>0</v>
      </c>
    </row>
    <row r="21" spans="1:17" ht="14.4">
      <c r="A21" s="522"/>
      <c r="B21" s="537" t="s">
        <v>738</v>
      </c>
      <c r="C21" s="535">
        <v>70864509.319999993</v>
      </c>
      <c r="D21" s="535">
        <v>280255.23940000002</v>
      </c>
      <c r="E21" s="535">
        <v>0</v>
      </c>
      <c r="F21" s="535">
        <v>636925.63190000004</v>
      </c>
      <c r="G21" s="535">
        <v>2833956.3871999998</v>
      </c>
      <c r="H21" s="532">
        <v>1.4</v>
      </c>
      <c r="I21" s="533">
        <v>4859234.8267399995</v>
      </c>
      <c r="J21" s="536">
        <v>0</v>
      </c>
      <c r="K21" s="536">
        <v>0</v>
      </c>
      <c r="L21" s="536">
        <v>0</v>
      </c>
      <c r="M21" s="536">
        <v>4859234.8267399995</v>
      </c>
      <c r="N21" s="536">
        <v>0</v>
      </c>
      <c r="O21" s="536">
        <v>0</v>
      </c>
      <c r="P21" s="536">
        <v>0</v>
      </c>
      <c r="Q21" s="530">
        <v>2429617.4133699997</v>
      </c>
    </row>
    <row r="22" spans="1:17" ht="14.4">
      <c r="A22" s="522"/>
      <c r="B22" s="534" t="s">
        <v>742</v>
      </c>
      <c r="C22" s="535">
        <v>0</v>
      </c>
      <c r="D22" s="535">
        <v>0</v>
      </c>
      <c r="E22" s="535">
        <v>0</v>
      </c>
      <c r="F22" s="535">
        <v>0</v>
      </c>
      <c r="G22" s="535">
        <v>0</v>
      </c>
      <c r="H22" s="532">
        <v>1.4</v>
      </c>
      <c r="I22" s="533">
        <v>0</v>
      </c>
      <c r="J22" s="536">
        <v>0</v>
      </c>
      <c r="K22" s="536">
        <v>0</v>
      </c>
      <c r="L22" s="536">
        <v>0</v>
      </c>
      <c r="M22" s="536">
        <v>0</v>
      </c>
      <c r="N22" s="536">
        <v>0</v>
      </c>
      <c r="O22" s="536">
        <v>0</v>
      </c>
      <c r="P22" s="536">
        <v>0</v>
      </c>
      <c r="Q22" s="530">
        <v>0</v>
      </c>
    </row>
    <row r="23" spans="1:17" ht="14.4">
      <c r="A23" s="522"/>
      <c r="B23" s="537" t="s">
        <v>736</v>
      </c>
      <c r="C23" s="535">
        <v>0</v>
      </c>
      <c r="D23" s="535">
        <v>0</v>
      </c>
      <c r="E23" s="535">
        <v>0</v>
      </c>
      <c r="F23" s="535">
        <v>0</v>
      </c>
      <c r="G23" s="535">
        <v>0</v>
      </c>
      <c r="H23" s="532">
        <v>1.4</v>
      </c>
      <c r="I23" s="533">
        <v>0</v>
      </c>
      <c r="J23" s="536">
        <v>0</v>
      </c>
      <c r="K23" s="536">
        <v>0</v>
      </c>
      <c r="L23" s="536">
        <v>0</v>
      </c>
      <c r="M23" s="536">
        <v>0</v>
      </c>
      <c r="N23" s="536">
        <v>0</v>
      </c>
      <c r="O23" s="536">
        <v>0</v>
      </c>
      <c r="P23" s="536">
        <v>0</v>
      </c>
      <c r="Q23" s="530">
        <v>0</v>
      </c>
    </row>
    <row r="24" spans="1:17" ht="14.4">
      <c r="A24" s="522"/>
      <c r="B24" s="537" t="s">
        <v>737</v>
      </c>
      <c r="C24" s="535">
        <v>0</v>
      </c>
      <c r="D24" s="535">
        <v>0</v>
      </c>
      <c r="E24" s="535">
        <v>0</v>
      </c>
      <c r="F24" s="535">
        <v>0</v>
      </c>
      <c r="G24" s="535">
        <v>0</v>
      </c>
      <c r="H24" s="532">
        <v>1.4</v>
      </c>
      <c r="I24" s="533">
        <v>0</v>
      </c>
      <c r="J24" s="536">
        <v>0</v>
      </c>
      <c r="K24" s="536">
        <v>0</v>
      </c>
      <c r="L24" s="536">
        <v>0</v>
      </c>
      <c r="M24" s="536">
        <v>0</v>
      </c>
      <c r="N24" s="536">
        <v>0</v>
      </c>
      <c r="O24" s="536">
        <v>0</v>
      </c>
      <c r="P24" s="536">
        <v>0</v>
      </c>
      <c r="Q24" s="530">
        <v>0</v>
      </c>
    </row>
    <row r="25" spans="1:17" ht="14.4">
      <c r="A25" s="522"/>
      <c r="B25" s="537" t="s">
        <v>738</v>
      </c>
      <c r="C25" s="535">
        <v>0</v>
      </c>
      <c r="D25" s="535">
        <v>0</v>
      </c>
      <c r="E25" s="535">
        <v>0</v>
      </c>
      <c r="F25" s="535">
        <v>0</v>
      </c>
      <c r="G25" s="535">
        <v>0</v>
      </c>
      <c r="H25" s="532">
        <v>1.4</v>
      </c>
      <c r="I25" s="533">
        <v>0</v>
      </c>
      <c r="J25" s="536">
        <v>0</v>
      </c>
      <c r="K25" s="536">
        <v>0</v>
      </c>
      <c r="L25" s="536">
        <v>0</v>
      </c>
      <c r="M25" s="536">
        <v>0</v>
      </c>
      <c r="N25" s="536">
        <v>0</v>
      </c>
      <c r="O25" s="536">
        <v>0</v>
      </c>
      <c r="P25" s="536">
        <v>0</v>
      </c>
      <c r="Q25" s="530">
        <v>0</v>
      </c>
    </row>
    <row r="26" spans="1:17" ht="14.4">
      <c r="A26" s="522"/>
      <c r="B26" s="534" t="s">
        <v>743</v>
      </c>
      <c r="C26" s="535">
        <v>0</v>
      </c>
      <c r="D26" s="535">
        <v>0</v>
      </c>
      <c r="E26" s="535">
        <v>0</v>
      </c>
      <c r="F26" s="535">
        <v>0</v>
      </c>
      <c r="G26" s="535">
        <v>0</v>
      </c>
      <c r="H26" s="532">
        <v>1.4</v>
      </c>
      <c r="I26" s="533">
        <v>0</v>
      </c>
      <c r="J26" s="536">
        <v>0</v>
      </c>
      <c r="K26" s="536">
        <v>0</v>
      </c>
      <c r="L26" s="536">
        <v>0</v>
      </c>
      <c r="M26" s="536">
        <v>0</v>
      </c>
      <c r="N26" s="536">
        <v>0</v>
      </c>
      <c r="O26" s="536">
        <v>0</v>
      </c>
      <c r="P26" s="536">
        <v>0</v>
      </c>
      <c r="Q26" s="530">
        <v>0</v>
      </c>
    </row>
    <row r="27" spans="1:17" ht="14.4">
      <c r="A27" s="522"/>
      <c r="B27" s="537" t="s">
        <v>736</v>
      </c>
      <c r="C27" s="535">
        <v>0</v>
      </c>
      <c r="D27" s="535">
        <v>0</v>
      </c>
      <c r="E27" s="535">
        <v>0</v>
      </c>
      <c r="F27" s="535">
        <v>0</v>
      </c>
      <c r="G27" s="535">
        <v>0</v>
      </c>
      <c r="H27" s="532">
        <v>1.4</v>
      </c>
      <c r="I27" s="533">
        <v>0</v>
      </c>
      <c r="J27" s="536">
        <v>0</v>
      </c>
      <c r="K27" s="536">
        <v>0</v>
      </c>
      <c r="L27" s="536">
        <v>0</v>
      </c>
      <c r="M27" s="536">
        <v>0</v>
      </c>
      <c r="N27" s="536">
        <v>0</v>
      </c>
      <c r="O27" s="536">
        <v>0</v>
      </c>
      <c r="P27" s="536">
        <v>0</v>
      </c>
      <c r="Q27" s="530">
        <v>0</v>
      </c>
    </row>
    <row r="28" spans="1:17" ht="14.4">
      <c r="A28" s="522"/>
      <c r="B28" s="537" t="s">
        <v>737</v>
      </c>
      <c r="C28" s="535">
        <v>0</v>
      </c>
      <c r="D28" s="535">
        <v>0</v>
      </c>
      <c r="E28" s="535">
        <v>0</v>
      </c>
      <c r="F28" s="535">
        <v>0</v>
      </c>
      <c r="G28" s="535">
        <v>0</v>
      </c>
      <c r="H28" s="532">
        <v>1.4</v>
      </c>
      <c r="I28" s="533">
        <v>0</v>
      </c>
      <c r="J28" s="536">
        <v>0</v>
      </c>
      <c r="K28" s="536">
        <v>0</v>
      </c>
      <c r="L28" s="536">
        <v>0</v>
      </c>
      <c r="M28" s="536">
        <v>0</v>
      </c>
      <c r="N28" s="536">
        <v>0</v>
      </c>
      <c r="O28" s="536">
        <v>0</v>
      </c>
      <c r="P28" s="536">
        <v>0</v>
      </c>
      <c r="Q28" s="530">
        <v>0</v>
      </c>
    </row>
    <row r="29" spans="1:17" ht="14.4">
      <c r="A29" s="522"/>
      <c r="B29" s="537" t="s">
        <v>738</v>
      </c>
      <c r="C29" s="535">
        <v>0</v>
      </c>
      <c r="D29" s="535">
        <v>0</v>
      </c>
      <c r="E29" s="535">
        <v>0</v>
      </c>
      <c r="F29" s="535">
        <v>0</v>
      </c>
      <c r="G29" s="535">
        <v>0</v>
      </c>
      <c r="H29" s="532">
        <v>1.4</v>
      </c>
      <c r="I29" s="533">
        <v>0</v>
      </c>
      <c r="J29" s="536">
        <v>0</v>
      </c>
      <c r="K29" s="536">
        <v>0</v>
      </c>
      <c r="L29" s="536">
        <v>0</v>
      </c>
      <c r="M29" s="536">
        <v>0</v>
      </c>
      <c r="N29" s="536">
        <v>0</v>
      </c>
      <c r="O29" s="536">
        <v>0</v>
      </c>
      <c r="P29" s="536">
        <v>0</v>
      </c>
      <c r="Q29" s="530">
        <v>0</v>
      </c>
    </row>
    <row r="30" spans="1:17" ht="14.4">
      <c r="A30" s="522"/>
      <c r="B30" s="538" t="s">
        <v>744</v>
      </c>
      <c r="C30" s="535">
        <v>0</v>
      </c>
      <c r="D30" s="535">
        <v>0</v>
      </c>
      <c r="E30" s="535">
        <v>0</v>
      </c>
      <c r="F30" s="535">
        <v>0</v>
      </c>
      <c r="G30" s="535">
        <v>0</v>
      </c>
      <c r="H30" s="532">
        <v>1.4</v>
      </c>
      <c r="I30" s="533">
        <v>0</v>
      </c>
      <c r="J30" s="536">
        <v>0</v>
      </c>
      <c r="K30" s="536">
        <v>0</v>
      </c>
      <c r="L30" s="536">
        <v>0</v>
      </c>
      <c r="M30" s="536">
        <v>0</v>
      </c>
      <c r="N30" s="536">
        <v>0</v>
      </c>
      <c r="O30" s="536">
        <v>0</v>
      </c>
      <c r="P30" s="536">
        <v>0</v>
      </c>
      <c r="Q30" s="530">
        <v>0</v>
      </c>
    </row>
    <row r="31" spans="1:17" ht="14.4">
      <c r="A31" s="522"/>
      <c r="B31" s="537" t="s">
        <v>736</v>
      </c>
      <c r="C31" s="535">
        <v>0</v>
      </c>
      <c r="D31" s="535">
        <v>0</v>
      </c>
      <c r="E31" s="535">
        <v>0</v>
      </c>
      <c r="F31" s="535">
        <v>0</v>
      </c>
      <c r="G31" s="535">
        <v>0</v>
      </c>
      <c r="H31" s="532">
        <v>1.4</v>
      </c>
      <c r="I31" s="533">
        <v>0</v>
      </c>
      <c r="J31" s="536">
        <v>0</v>
      </c>
      <c r="K31" s="536">
        <v>0</v>
      </c>
      <c r="L31" s="536">
        <v>0</v>
      </c>
      <c r="M31" s="536">
        <v>0</v>
      </c>
      <c r="N31" s="536">
        <v>0</v>
      </c>
      <c r="O31" s="536">
        <v>0</v>
      </c>
      <c r="P31" s="536">
        <v>0</v>
      </c>
      <c r="Q31" s="530">
        <v>0</v>
      </c>
    </row>
    <row r="32" spans="1:17" ht="14.4">
      <c r="A32" s="522"/>
      <c r="B32" s="537" t="s">
        <v>737</v>
      </c>
      <c r="C32" s="535">
        <v>0</v>
      </c>
      <c r="D32" s="535">
        <v>0</v>
      </c>
      <c r="E32" s="535">
        <v>0</v>
      </c>
      <c r="F32" s="535">
        <v>0</v>
      </c>
      <c r="G32" s="535">
        <v>0</v>
      </c>
      <c r="H32" s="532">
        <v>1.4</v>
      </c>
      <c r="I32" s="533">
        <v>0</v>
      </c>
      <c r="J32" s="536">
        <v>0</v>
      </c>
      <c r="K32" s="536">
        <v>0</v>
      </c>
      <c r="L32" s="536">
        <v>0</v>
      </c>
      <c r="M32" s="536">
        <v>0</v>
      </c>
      <c r="N32" s="536">
        <v>0</v>
      </c>
      <c r="O32" s="536">
        <v>0</v>
      </c>
      <c r="P32" s="536">
        <v>0</v>
      </c>
      <c r="Q32" s="530">
        <v>0</v>
      </c>
    </row>
    <row r="33" spans="1:17" ht="14.4">
      <c r="A33" s="522"/>
      <c r="B33" s="537" t="s">
        <v>738</v>
      </c>
      <c r="C33" s="535">
        <v>0</v>
      </c>
      <c r="D33" s="535">
        <v>0</v>
      </c>
      <c r="E33" s="535">
        <v>0</v>
      </c>
      <c r="F33" s="535">
        <v>0</v>
      </c>
      <c r="G33" s="535">
        <v>0</v>
      </c>
      <c r="H33" s="532">
        <v>1.4</v>
      </c>
      <c r="I33" s="533">
        <v>0</v>
      </c>
      <c r="J33" s="536">
        <v>0</v>
      </c>
      <c r="K33" s="536">
        <v>0</v>
      </c>
      <c r="L33" s="536">
        <v>0</v>
      </c>
      <c r="M33" s="536">
        <v>0</v>
      </c>
      <c r="N33" s="536">
        <v>0</v>
      </c>
      <c r="O33" s="536">
        <v>0</v>
      </c>
      <c r="P33" s="536">
        <v>0</v>
      </c>
      <c r="Q33" s="530">
        <v>0</v>
      </c>
    </row>
    <row r="34" spans="1:17" ht="14.4">
      <c r="A34" s="522"/>
      <c r="B34" s="539" t="s">
        <v>64</v>
      </c>
      <c r="C34" s="540">
        <v>70864509.319999993</v>
      </c>
      <c r="D34" s="540">
        <v>280255.23940000002</v>
      </c>
      <c r="E34" s="540" t="b">
        <v>0</v>
      </c>
      <c r="F34" s="540">
        <v>636925.63190000004</v>
      </c>
      <c r="G34" s="540">
        <v>2833956.3871999998</v>
      </c>
      <c r="H34" s="532">
        <v>1.4</v>
      </c>
      <c r="I34" s="533">
        <v>4859234.8267399995</v>
      </c>
      <c r="J34" s="540" t="b">
        <v>0</v>
      </c>
      <c r="K34" s="540" t="b">
        <v>0</v>
      </c>
      <c r="L34" s="540" t="b">
        <v>0</v>
      </c>
      <c r="M34" s="540">
        <v>4859234.8267399995</v>
      </c>
      <c r="N34" s="540" t="b">
        <v>0</v>
      </c>
      <c r="O34" s="540" t="b">
        <v>0</v>
      </c>
      <c r="P34" s="540" t="b">
        <v>0</v>
      </c>
      <c r="Q34" s="540">
        <v>2429617.4133699997</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tabSelected="1" zoomScale="76" zoomScaleNormal="76" workbookViewId="0">
      <pane xSplit="1" ySplit="5" topLeftCell="B17" activePane="bottomRight" state="frozen"/>
      <selection pane="topRight"/>
      <selection pane="bottomLeft"/>
      <selection pane="bottomRight" activeCell="D36" sqref="D3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6">
        <v>45747</v>
      </c>
    </row>
    <row r="3" spans="1:7" ht="14.4" thickBot="1">
      <c r="A3" s="2"/>
    </row>
    <row r="4" spans="1:7" ht="15" customHeight="1" thickBot="1">
      <c r="A4" s="6" t="s">
        <v>93</v>
      </c>
      <c r="B4" s="7" t="s">
        <v>92</v>
      </c>
      <c r="C4" s="7"/>
      <c r="D4" s="566" t="s">
        <v>668</v>
      </c>
      <c r="E4" s="567"/>
      <c r="F4" s="567"/>
      <c r="G4" s="568"/>
    </row>
    <row r="5" spans="1:7">
      <c r="A5" s="8" t="s">
        <v>6</v>
      </c>
      <c r="B5" s="9"/>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5" t="str">
        <f>IF(INT(MONTH($B$2))=3, "1"&amp;"Q"&amp;"-"&amp;YEAR($B$2)-1, IF(INT(MONTH($B$2))=6, "2"&amp;"Q"&amp;"-"&amp;YEAR($B$2)-1, IF(INT(MONTH($B$2))=9, "3"&amp;"Q"&amp;"-"&amp;YEAR($B$2)-1,IF(INT(MONTH($B$2))=12, "4"&amp;"Q"&amp;"-"&amp;YEAR($B$2)-1, 0))))</f>
        <v>1Q-2024</v>
      </c>
    </row>
    <row r="6" spans="1:7">
      <c r="B6" s="114" t="s">
        <v>91</v>
      </c>
      <c r="C6" s="247"/>
      <c r="D6" s="247"/>
      <c r="E6" s="247"/>
      <c r="F6" s="247"/>
      <c r="G6" s="248"/>
    </row>
    <row r="7" spans="1:7">
      <c r="A7" s="10"/>
      <c r="B7" s="115" t="s">
        <v>89</v>
      </c>
      <c r="C7" s="247"/>
      <c r="D7" s="247"/>
      <c r="E7" s="247"/>
      <c r="F7" s="247"/>
      <c r="G7" s="248"/>
    </row>
    <row r="8" spans="1:7">
      <c r="A8" s="8">
        <v>1</v>
      </c>
      <c r="B8" s="11" t="s">
        <v>331</v>
      </c>
      <c r="C8" s="12">
        <v>256803573</v>
      </c>
      <c r="D8" s="12">
        <v>250548216</v>
      </c>
      <c r="E8" s="12">
        <v>244633525</v>
      </c>
      <c r="F8" s="12">
        <v>239736975</v>
      </c>
      <c r="G8" s="481">
        <v>233488665</v>
      </c>
    </row>
    <row r="9" spans="1:7">
      <c r="A9" s="8">
        <v>2</v>
      </c>
      <c r="B9" s="11" t="s">
        <v>332</v>
      </c>
      <c r="C9" s="12">
        <v>292778473</v>
      </c>
      <c r="D9" s="12">
        <v>287036616</v>
      </c>
      <c r="E9" s="12">
        <v>280119625</v>
      </c>
      <c r="F9" s="12">
        <v>276268275</v>
      </c>
      <c r="G9" s="481">
        <v>268527565</v>
      </c>
    </row>
    <row r="10" spans="1:7">
      <c r="A10" s="8">
        <v>3</v>
      </c>
      <c r="B10" s="11" t="s">
        <v>142</v>
      </c>
      <c r="C10" s="12">
        <v>333946551.94</v>
      </c>
      <c r="D10" s="12">
        <v>329476452.01999998</v>
      </c>
      <c r="E10" s="12">
        <v>323314010.62</v>
      </c>
      <c r="F10" s="12">
        <v>320778584.84000003</v>
      </c>
      <c r="G10" s="481">
        <v>315080638.44</v>
      </c>
    </row>
    <row r="11" spans="1:7">
      <c r="A11" s="8">
        <v>4</v>
      </c>
      <c r="B11" s="11" t="s">
        <v>334</v>
      </c>
      <c r="C11" s="12">
        <v>212819438.56240204</v>
      </c>
      <c r="D11" s="12">
        <v>199587233.00076327</v>
      </c>
      <c r="E11" s="12">
        <v>194269523.88297677</v>
      </c>
      <c r="F11" s="12">
        <v>190114068.06041417</v>
      </c>
      <c r="G11" s="481">
        <v>175754488.40822875</v>
      </c>
    </row>
    <row r="12" spans="1:7">
      <c r="A12" s="8">
        <v>5</v>
      </c>
      <c r="B12" s="11" t="s">
        <v>335</v>
      </c>
      <c r="C12" s="12">
        <v>253054016.98503163</v>
      </c>
      <c r="D12" s="12">
        <v>238699064.86055708</v>
      </c>
      <c r="E12" s="12">
        <v>232225153.17339414</v>
      </c>
      <c r="F12" s="12">
        <v>228158195.27350238</v>
      </c>
      <c r="G12" s="481">
        <v>211409202.56380835</v>
      </c>
    </row>
    <row r="13" spans="1:7">
      <c r="A13" s="8">
        <v>6</v>
      </c>
      <c r="B13" s="11" t="s">
        <v>333</v>
      </c>
      <c r="C13" s="12">
        <v>306431640.94079649</v>
      </c>
      <c r="D13" s="12">
        <v>290585360.91190982</v>
      </c>
      <c r="E13" s="12">
        <v>282567264.83413309</v>
      </c>
      <c r="F13" s="12">
        <v>278613852.20899355</v>
      </c>
      <c r="G13" s="481">
        <v>258694014.25634271</v>
      </c>
    </row>
    <row r="14" spans="1:7">
      <c r="A14" s="10"/>
      <c r="B14" s="114" t="s">
        <v>337</v>
      </c>
      <c r="C14" s="247"/>
      <c r="D14" s="247"/>
      <c r="E14" s="247"/>
      <c r="F14" s="247"/>
      <c r="G14" s="248"/>
    </row>
    <row r="15" spans="1:7" ht="15" customHeight="1">
      <c r="A15" s="8">
        <v>7</v>
      </c>
      <c r="B15" s="11" t="s">
        <v>336</v>
      </c>
      <c r="C15" s="12">
        <v>1662078918.7581804</v>
      </c>
      <c r="D15" s="12">
        <v>1608765696.1714237</v>
      </c>
      <c r="E15" s="12">
        <v>1521877858.7213011</v>
      </c>
      <c r="F15" s="12">
        <v>1510860289.425081</v>
      </c>
      <c r="G15" s="481">
        <v>1408713653.7328014</v>
      </c>
    </row>
    <row r="16" spans="1:7">
      <c r="A16" s="10"/>
      <c r="B16" s="114" t="s">
        <v>338</v>
      </c>
      <c r="C16" s="247"/>
      <c r="D16" s="247"/>
      <c r="E16" s="247"/>
      <c r="F16" s="247"/>
      <c r="G16" s="248"/>
    </row>
    <row r="17" spans="1:7">
      <c r="A17" s="8"/>
      <c r="B17" s="115" t="s">
        <v>327</v>
      </c>
      <c r="C17" s="247"/>
      <c r="D17" s="247"/>
      <c r="E17" s="247"/>
      <c r="F17" s="247"/>
      <c r="G17" s="248"/>
    </row>
    <row r="18" spans="1:7">
      <c r="A18" s="8">
        <v>8</v>
      </c>
      <c r="B18" s="11" t="s">
        <v>331</v>
      </c>
      <c r="C18" s="460">
        <v>0.15450744853431531</v>
      </c>
      <c r="D18" s="460">
        <v>0.1557394072960781</v>
      </c>
      <c r="E18" s="460">
        <v>0.16074451940942477</v>
      </c>
      <c r="F18" s="460">
        <v>0.15867580654411517</v>
      </c>
      <c r="G18" s="482">
        <v>0.16574600833980921</v>
      </c>
    </row>
    <row r="19" spans="1:7" ht="15" customHeight="1">
      <c r="A19" s="8">
        <v>9</v>
      </c>
      <c r="B19" s="11" t="s">
        <v>332</v>
      </c>
      <c r="C19" s="460">
        <v>0.17615196829447122</v>
      </c>
      <c r="D19" s="460">
        <v>0.17842039812453492</v>
      </c>
      <c r="E19" s="460">
        <v>0.18406183084584704</v>
      </c>
      <c r="F19" s="460">
        <v>0.18285494491692994</v>
      </c>
      <c r="G19" s="482">
        <v>0.19061898370080901</v>
      </c>
    </row>
    <row r="20" spans="1:7">
      <c r="A20" s="8">
        <v>10</v>
      </c>
      <c r="B20" s="11" t="s">
        <v>142</v>
      </c>
      <c r="C20" s="460">
        <v>0.20092099609175457</v>
      </c>
      <c r="D20" s="460">
        <v>0.20480076918851225</v>
      </c>
      <c r="E20" s="460">
        <v>0.21244412537261834</v>
      </c>
      <c r="F20" s="460">
        <v>0.212315186973419</v>
      </c>
      <c r="G20" s="482">
        <v>0.22366549625262813</v>
      </c>
    </row>
    <row r="21" spans="1:7">
      <c r="A21" s="8">
        <v>11</v>
      </c>
      <c r="B21" s="11" t="s">
        <v>334</v>
      </c>
      <c r="C21" s="460">
        <v>0.12804412363367784</v>
      </c>
      <c r="D21" s="460">
        <v>0.12406233765162036</v>
      </c>
      <c r="E21" s="460">
        <v>0.12765119274828285</v>
      </c>
      <c r="F21" s="460">
        <v>0.12583166649562097</v>
      </c>
      <c r="G21" s="482">
        <v>0.12476239436063924</v>
      </c>
    </row>
    <row r="22" spans="1:7">
      <c r="A22" s="8">
        <v>12</v>
      </c>
      <c r="B22" s="11" t="s">
        <v>335</v>
      </c>
      <c r="C22" s="460">
        <v>0.15225150510548593</v>
      </c>
      <c r="D22" s="460">
        <v>0.14837403944441283</v>
      </c>
      <c r="E22" s="460">
        <v>0.15259118978740668</v>
      </c>
      <c r="F22" s="460">
        <v>0.15101210672518378</v>
      </c>
      <c r="G22" s="482">
        <v>0.1500725161594178</v>
      </c>
    </row>
    <row r="23" spans="1:7">
      <c r="A23" s="8">
        <v>13</v>
      </c>
      <c r="B23" s="11" t="s">
        <v>333</v>
      </c>
      <c r="C23" s="460">
        <v>0.18436648072628609</v>
      </c>
      <c r="D23" s="460">
        <v>0.18062627864545552</v>
      </c>
      <c r="E23" s="460">
        <v>0.185670133259938</v>
      </c>
      <c r="F23" s="460">
        <v>0.18440742281671382</v>
      </c>
      <c r="G23" s="482">
        <v>0.18363846589465274</v>
      </c>
    </row>
    <row r="24" spans="1:7">
      <c r="A24" s="10"/>
      <c r="B24" s="114" t="s">
        <v>88</v>
      </c>
      <c r="C24" s="247"/>
      <c r="D24" s="247"/>
      <c r="E24" s="247"/>
      <c r="F24" s="247"/>
      <c r="G24" s="248"/>
    </row>
    <row r="25" spans="1:7" ht="15" customHeight="1">
      <c r="A25" s="249">
        <v>14</v>
      </c>
      <c r="B25" s="11" t="s">
        <v>87</v>
      </c>
      <c r="C25" s="460">
        <v>9.9875883716726066E-2</v>
      </c>
      <c r="D25" s="460">
        <v>0.10454735609402838</v>
      </c>
      <c r="E25" s="460">
        <v>0.10516213074970174</v>
      </c>
      <c r="F25" s="460">
        <v>0.10649896993107021</v>
      </c>
      <c r="G25" s="482">
        <v>0.1069547288119108</v>
      </c>
    </row>
    <row r="26" spans="1:7">
      <c r="A26" s="249">
        <v>15</v>
      </c>
      <c r="B26" s="11" t="s">
        <v>86</v>
      </c>
      <c r="C26" s="460">
        <v>5.8280286844606038E-2</v>
      </c>
      <c r="D26" s="460">
        <v>6.2191834197445638E-2</v>
      </c>
      <c r="E26" s="460">
        <v>6.2894716580858268E-2</v>
      </c>
      <c r="F26" s="460">
        <v>6.2959847234215272E-2</v>
      </c>
      <c r="G26" s="482">
        <v>6.3668633053875767E-2</v>
      </c>
    </row>
    <row r="27" spans="1:7">
      <c r="A27" s="249">
        <v>16</v>
      </c>
      <c r="B27" s="11" t="s">
        <v>85</v>
      </c>
      <c r="C27" s="460">
        <v>1.7911666342078282E-2</v>
      </c>
      <c r="D27" s="460">
        <v>2.2533421041035503E-2</v>
      </c>
      <c r="E27" s="460">
        <v>2.2344399587762624E-2</v>
      </c>
      <c r="F27" s="460">
        <v>2.3989419694298814E-2</v>
      </c>
      <c r="G27" s="482">
        <v>2.8408980470364883E-2</v>
      </c>
    </row>
    <row r="28" spans="1:7">
      <c r="A28" s="249">
        <v>17</v>
      </c>
      <c r="B28" s="11" t="s">
        <v>84</v>
      </c>
      <c r="C28" s="460">
        <v>4.1595596872120028E-2</v>
      </c>
      <c r="D28" s="460">
        <v>4.2355521896582739E-2</v>
      </c>
      <c r="E28" s="460">
        <v>4.226741416884347E-2</v>
      </c>
      <c r="F28" s="460">
        <v>4.3539122696854934E-2</v>
      </c>
      <c r="G28" s="482">
        <v>4.3286095758035034E-2</v>
      </c>
    </row>
    <row r="29" spans="1:7">
      <c r="A29" s="249">
        <v>18</v>
      </c>
      <c r="B29" s="11" t="s">
        <v>154</v>
      </c>
      <c r="C29" s="460">
        <v>1.3085596966036648E-2</v>
      </c>
      <c r="D29" s="460">
        <v>1.6926263024213118E-2</v>
      </c>
      <c r="E29" s="460">
        <v>1.7296181641659816E-2</v>
      </c>
      <c r="F29" s="460">
        <v>1.8614427492666917E-2</v>
      </c>
      <c r="G29" s="482">
        <v>1.8219005059229968E-2</v>
      </c>
    </row>
    <row r="30" spans="1:7">
      <c r="A30" s="249">
        <v>19</v>
      </c>
      <c r="B30" s="11" t="s">
        <v>155</v>
      </c>
      <c r="C30" s="460">
        <v>9.0320737178363905E-2</v>
      </c>
      <c r="D30" s="460">
        <v>0.11469220458486735</v>
      </c>
      <c r="E30" s="460">
        <v>0.11656725982274914</v>
      </c>
      <c r="F30" s="460">
        <v>0.12463413184114855</v>
      </c>
      <c r="G30" s="482">
        <v>0.12050007422664825</v>
      </c>
    </row>
    <row r="31" spans="1:7">
      <c r="A31" s="10"/>
      <c r="B31" s="114" t="s">
        <v>216</v>
      </c>
      <c r="C31" s="247"/>
      <c r="D31" s="247"/>
      <c r="E31" s="247"/>
      <c r="F31" s="247"/>
      <c r="G31" s="248"/>
    </row>
    <row r="32" spans="1:7">
      <c r="A32" s="249">
        <v>20</v>
      </c>
      <c r="B32" s="11" t="s">
        <v>83</v>
      </c>
      <c r="C32" s="460">
        <v>4.0596514786080923E-2</v>
      </c>
      <c r="D32" s="460">
        <v>3.9621333438005814E-2</v>
      </c>
      <c r="E32" s="460">
        <v>4.7431779008702414E-2</v>
      </c>
      <c r="F32" s="460">
        <v>3.912571731443109E-2</v>
      </c>
      <c r="G32" s="482">
        <v>3.6545278636656797E-2</v>
      </c>
    </row>
    <row r="33" spans="1:7" ht="15" customHeight="1">
      <c r="A33" s="249">
        <v>21</v>
      </c>
      <c r="B33" s="11" t="s">
        <v>679</v>
      </c>
      <c r="C33" s="460">
        <v>2.2321580665048996E-2</v>
      </c>
      <c r="D33" s="460">
        <v>2.2439243100297331E-2</v>
      </c>
      <c r="E33" s="460">
        <v>2.2727438459850903E-2</v>
      </c>
      <c r="F33" s="460">
        <v>2.324962916881116E-2</v>
      </c>
      <c r="G33" s="482">
        <v>2.3427272281370218E-2</v>
      </c>
    </row>
    <row r="34" spans="1:7">
      <c r="A34" s="249">
        <v>22</v>
      </c>
      <c r="B34" s="11" t="s">
        <v>82</v>
      </c>
      <c r="C34" s="460">
        <v>0.45994750002063484</v>
      </c>
      <c r="D34" s="460">
        <v>0.46296873109812192</v>
      </c>
      <c r="E34" s="460">
        <v>0.46723657943948821</v>
      </c>
      <c r="F34" s="460">
        <v>0.49327288527319241</v>
      </c>
      <c r="G34" s="482">
        <v>0.49009595810552148</v>
      </c>
    </row>
    <row r="35" spans="1:7" ht="15" customHeight="1">
      <c r="A35" s="249">
        <v>23</v>
      </c>
      <c r="B35" s="11" t="s">
        <v>81</v>
      </c>
      <c r="C35" s="460">
        <v>0.42917314428001618</v>
      </c>
      <c r="D35" s="460">
        <v>0.44235424617310637</v>
      </c>
      <c r="E35" s="460">
        <v>0.43006740449741332</v>
      </c>
      <c r="F35" s="460">
        <v>0.45791183173677646</v>
      </c>
      <c r="G35" s="482">
        <v>0.44682041492399227</v>
      </c>
    </row>
    <row r="36" spans="1:7">
      <c r="A36" s="249">
        <v>24</v>
      </c>
      <c r="B36" s="11" t="s">
        <v>80</v>
      </c>
      <c r="C36" s="460">
        <v>4.2591420461057572E-2</v>
      </c>
      <c r="D36" s="460">
        <v>9.9541644240654037E-2</v>
      </c>
      <c r="E36" s="460">
        <v>7.8088335696799627E-2</v>
      </c>
      <c r="F36" s="460">
        <v>8.2460514850536404E-2</v>
      </c>
      <c r="G36" s="482">
        <v>1.0886586698648948E-2</v>
      </c>
    </row>
    <row r="37" spans="1:7" ht="15" customHeight="1">
      <c r="A37" s="10"/>
      <c r="B37" s="114" t="s">
        <v>217</v>
      </c>
      <c r="C37" s="247"/>
      <c r="D37" s="247"/>
      <c r="E37" s="247"/>
      <c r="F37" s="247"/>
      <c r="G37" s="248"/>
    </row>
    <row r="38" spans="1:7" ht="15" customHeight="1">
      <c r="A38" s="249">
        <v>25</v>
      </c>
      <c r="B38" s="11" t="s">
        <v>79</v>
      </c>
      <c r="C38" s="460">
        <v>0.15045243503836855</v>
      </c>
      <c r="D38" s="460">
        <v>0.18017602336038863</v>
      </c>
      <c r="E38" s="460">
        <v>0.20412188718774452</v>
      </c>
      <c r="F38" s="460">
        <v>0.17764611849943018</v>
      </c>
      <c r="G38" s="482">
        <v>0.18218174860864011</v>
      </c>
    </row>
    <row r="39" spans="1:7" ht="15" customHeight="1">
      <c r="A39" s="249">
        <v>26</v>
      </c>
      <c r="B39" s="11" t="s">
        <v>78</v>
      </c>
      <c r="C39" s="460">
        <v>0.48158372147503814</v>
      </c>
      <c r="D39" s="460">
        <v>0.50410323328582241</v>
      </c>
      <c r="E39" s="460">
        <v>0.4843465766635231</v>
      </c>
      <c r="F39" s="460">
        <v>0.47594818206769574</v>
      </c>
      <c r="G39" s="482">
        <v>0.47307577874807011</v>
      </c>
    </row>
    <row r="40" spans="1:7" ht="15" customHeight="1">
      <c r="A40" s="249">
        <v>27</v>
      </c>
      <c r="B40" s="11" t="s">
        <v>77</v>
      </c>
      <c r="C40" s="460">
        <v>0.21843157602481877</v>
      </c>
      <c r="D40" s="460">
        <v>0.23486600272147179</v>
      </c>
      <c r="E40" s="460">
        <v>0.25292697533864589</v>
      </c>
      <c r="F40" s="460">
        <v>0.26729111984435372</v>
      </c>
      <c r="G40" s="482">
        <v>0.26347403819284748</v>
      </c>
    </row>
    <row r="41" spans="1:7" ht="15" customHeight="1">
      <c r="A41" s="250"/>
      <c r="B41" s="114" t="s">
        <v>258</v>
      </c>
      <c r="C41" s="247"/>
      <c r="D41" s="247"/>
      <c r="E41" s="247"/>
      <c r="F41" s="247"/>
      <c r="G41" s="248"/>
    </row>
    <row r="42" spans="1:7">
      <c r="A42" s="249">
        <v>28</v>
      </c>
      <c r="B42" s="11" t="s">
        <v>241</v>
      </c>
      <c r="C42" s="12">
        <v>301106025.62794673</v>
      </c>
      <c r="D42" s="12">
        <v>367928031.09379369</v>
      </c>
      <c r="E42" s="12">
        <v>368976452.15504378</v>
      </c>
      <c r="F42" s="12">
        <v>341430761.29778546</v>
      </c>
      <c r="G42" s="481">
        <v>335193881.17935038</v>
      </c>
    </row>
    <row r="43" spans="1:7" ht="15" customHeight="1">
      <c r="A43" s="249">
        <v>29</v>
      </c>
      <c r="B43" s="11" t="s">
        <v>253</v>
      </c>
      <c r="C43" s="12">
        <v>243166049.38853681</v>
      </c>
      <c r="D43" s="12">
        <v>300227842.38145125</v>
      </c>
      <c r="E43" s="12">
        <v>296311324.16954505</v>
      </c>
      <c r="F43" s="12">
        <v>292111831.5486002</v>
      </c>
      <c r="G43" s="481">
        <v>272774892.47201598</v>
      </c>
    </row>
    <row r="44" spans="1:7" ht="15" customHeight="1">
      <c r="A44" s="283">
        <v>30</v>
      </c>
      <c r="B44" s="284" t="s">
        <v>242</v>
      </c>
      <c r="C44" s="460">
        <v>1.2382732967250374</v>
      </c>
      <c r="D44" s="460">
        <v>1.2254960371940677</v>
      </c>
      <c r="E44" s="460">
        <v>1.245232368992826</v>
      </c>
      <c r="F44" s="460">
        <v>1.1688357828155269</v>
      </c>
      <c r="G44" s="482">
        <v>1.2288296702884338</v>
      </c>
    </row>
    <row r="45" spans="1:7" ht="15" customHeight="1">
      <c r="A45" s="283"/>
      <c r="B45" s="114" t="s">
        <v>341</v>
      </c>
      <c r="C45" s="247"/>
      <c r="D45" s="247"/>
      <c r="E45" s="247"/>
      <c r="F45" s="247"/>
      <c r="G45" s="248"/>
    </row>
    <row r="46" spans="1:7" ht="15" customHeight="1">
      <c r="A46" s="283">
        <v>31</v>
      </c>
      <c r="B46" s="284" t="s">
        <v>348</v>
      </c>
      <c r="C46" s="12">
        <v>1395875594.1459999</v>
      </c>
      <c r="D46" s="12">
        <v>1384189480.7755005</v>
      </c>
      <c r="E46" s="12">
        <v>1386848862.0314991</v>
      </c>
      <c r="F46" s="12">
        <v>1316177425.1894994</v>
      </c>
      <c r="G46" s="481">
        <v>1217778236.8410025</v>
      </c>
    </row>
    <row r="47" spans="1:7" ht="15" customHeight="1">
      <c r="A47" s="283">
        <v>32</v>
      </c>
      <c r="B47" s="284" t="s">
        <v>363</v>
      </c>
      <c r="C47" s="12">
        <v>1161846406.4106998</v>
      </c>
      <c r="D47" s="12">
        <v>1115529545.7729547</v>
      </c>
      <c r="E47" s="12">
        <v>1096045744.4341028</v>
      </c>
      <c r="F47" s="12">
        <v>1100211719.7118375</v>
      </c>
      <c r="G47" s="481">
        <v>1028054283.2062458</v>
      </c>
    </row>
    <row r="48" spans="1:7" ht="14.4" thickBot="1">
      <c r="A48" s="251">
        <v>33</v>
      </c>
      <c r="B48" s="116" t="s">
        <v>381</v>
      </c>
      <c r="C48" s="483">
        <v>1.2014286797669651</v>
      </c>
      <c r="D48" s="483">
        <v>1.2408362342535628</v>
      </c>
      <c r="E48" s="483">
        <v>1.2653202378405659</v>
      </c>
      <c r="F48" s="483">
        <v>1.1962946782045065</v>
      </c>
      <c r="G48" s="484">
        <v>1.1845466302061938</v>
      </c>
    </row>
    <row r="49" spans="1:2">
      <c r="A49" s="13"/>
    </row>
    <row r="50" spans="1:2" ht="39.6">
      <c r="B50" s="170" t="s">
        <v>676</v>
      </c>
    </row>
    <row r="51" spans="1:2" ht="52.8">
      <c r="B51" s="170" t="s">
        <v>257</v>
      </c>
    </row>
    <row r="53" spans="1:2" ht="14.4">
      <c r="B53" s="169"/>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2" customWidth="1"/>
    <col min="3" max="3" width="22.88671875" customWidth="1"/>
  </cols>
  <sheetData>
    <row r="1" spans="1:3">
      <c r="A1" s="2" t="s">
        <v>30</v>
      </c>
      <c r="B1" s="3" t="str">
        <f>Info!C2</f>
        <v>Terabank</v>
      </c>
    </row>
    <row r="2" spans="1:3">
      <c r="A2" s="2" t="s">
        <v>31</v>
      </c>
      <c r="B2" s="246">
        <f>'1. key ratios'!B2</f>
        <v>45747</v>
      </c>
    </row>
    <row r="3" spans="1:3">
      <c r="A3" s="4"/>
      <c r="B3"/>
    </row>
    <row r="4" spans="1:3">
      <c r="A4" s="522" t="s">
        <v>295</v>
      </c>
      <c r="B4" s="522" t="s">
        <v>296</v>
      </c>
      <c r="C4" s="522"/>
    </row>
    <row r="5" spans="1:3">
      <c r="A5" s="545" t="s">
        <v>297</v>
      </c>
      <c r="B5" s="546"/>
      <c r="C5" s="547"/>
    </row>
    <row r="6" spans="1:3" ht="27.6">
      <c r="A6" s="548">
        <v>1</v>
      </c>
      <c r="B6" s="549" t="s">
        <v>750</v>
      </c>
      <c r="C6" s="550">
        <v>1999266643.2871966</v>
      </c>
    </row>
    <row r="7" spans="1:3">
      <c r="A7" s="548">
        <v>2</v>
      </c>
      <c r="B7" s="549" t="s">
        <v>298</v>
      </c>
      <c r="C7" s="550">
        <v>-32025215</v>
      </c>
    </row>
    <row r="8" spans="1:3" ht="27.6">
      <c r="A8" s="551">
        <v>3</v>
      </c>
      <c r="B8" s="552" t="s">
        <v>299</v>
      </c>
      <c r="C8" s="550">
        <f>C6+C7</f>
        <v>1967241428.2871966</v>
      </c>
    </row>
    <row r="9" spans="1:3">
      <c r="A9" s="545" t="s">
        <v>300</v>
      </c>
      <c r="B9" s="546"/>
      <c r="C9" s="553"/>
    </row>
    <row r="10" spans="1:3">
      <c r="A10" s="548">
        <v>4</v>
      </c>
      <c r="B10" s="554" t="s">
        <v>751</v>
      </c>
      <c r="C10" s="550">
        <f>'15. CCR'!F34</f>
        <v>636925.63190000004</v>
      </c>
    </row>
    <row r="11" spans="1:3">
      <c r="A11" s="548">
        <v>5</v>
      </c>
      <c r="B11" s="555" t="s">
        <v>752</v>
      </c>
      <c r="C11" s="550">
        <f>'15. CCR'!G34</f>
        <v>2833956.3871999998</v>
      </c>
    </row>
    <row r="12" spans="1:3">
      <c r="A12" s="548">
        <v>6</v>
      </c>
      <c r="B12" s="555" t="s">
        <v>753</v>
      </c>
      <c r="C12" s="550">
        <f>'15. CCR'!I34</f>
        <v>4859234.8267399995</v>
      </c>
    </row>
    <row r="13" spans="1:3">
      <c r="A13" s="556">
        <v>7</v>
      </c>
      <c r="B13" s="554" t="s">
        <v>754</v>
      </c>
      <c r="C13" s="550" t="b">
        <f>'15. CCR'!E34</f>
        <v>0</v>
      </c>
    </row>
    <row r="14" spans="1:3">
      <c r="A14" s="551">
        <v>8</v>
      </c>
      <c r="B14" s="557" t="s">
        <v>301</v>
      </c>
      <c r="C14" s="558">
        <f>C12</f>
        <v>4859234.8267399995</v>
      </c>
    </row>
    <row r="15" spans="1:3">
      <c r="A15" s="545" t="s">
        <v>302</v>
      </c>
      <c r="B15" s="546"/>
      <c r="C15" s="553"/>
    </row>
    <row r="16" spans="1:3" ht="27.6">
      <c r="A16" s="556">
        <v>9</v>
      </c>
      <c r="B16" s="554" t="s">
        <v>303</v>
      </c>
      <c r="C16" s="550">
        <v>0</v>
      </c>
    </row>
    <row r="17" spans="1:3">
      <c r="A17" s="556">
        <v>10</v>
      </c>
      <c r="B17" s="554" t="s">
        <v>304</v>
      </c>
      <c r="C17" s="550">
        <v>0</v>
      </c>
    </row>
    <row r="18" spans="1:3">
      <c r="A18" s="556">
        <v>11</v>
      </c>
      <c r="B18" s="554" t="s">
        <v>305</v>
      </c>
      <c r="C18" s="550">
        <v>0</v>
      </c>
    </row>
    <row r="19" spans="1:3" ht="27.6">
      <c r="A19" s="556">
        <v>12</v>
      </c>
      <c r="B19" s="554" t="s">
        <v>306</v>
      </c>
      <c r="C19" s="550">
        <v>0</v>
      </c>
    </row>
    <row r="20" spans="1:3">
      <c r="A20" s="556">
        <v>14</v>
      </c>
      <c r="B20" s="554" t="s">
        <v>307</v>
      </c>
      <c r="C20" s="550">
        <v>0</v>
      </c>
    </row>
    <row r="21" spans="1:3">
      <c r="A21" s="556">
        <v>14</v>
      </c>
      <c r="B21" s="554" t="s">
        <v>308</v>
      </c>
      <c r="C21" s="550">
        <v>0</v>
      </c>
    </row>
    <row r="22" spans="1:3">
      <c r="A22" s="551">
        <v>15</v>
      </c>
      <c r="B22" s="557" t="s">
        <v>309</v>
      </c>
      <c r="C22" s="558">
        <f>SUM(C16:C21)</f>
        <v>0</v>
      </c>
    </row>
    <row r="23" spans="1:3">
      <c r="A23" s="545" t="s">
        <v>310</v>
      </c>
      <c r="B23" s="546"/>
      <c r="C23" s="553"/>
    </row>
    <row r="24" spans="1:3">
      <c r="A24" s="559">
        <v>16</v>
      </c>
      <c r="B24" s="555" t="s">
        <v>311</v>
      </c>
      <c r="C24" s="550">
        <v>0</v>
      </c>
    </row>
    <row r="25" spans="1:3">
      <c r="A25" s="559">
        <v>17</v>
      </c>
      <c r="B25" s="555" t="s">
        <v>312</v>
      </c>
      <c r="C25" s="550">
        <v>0</v>
      </c>
    </row>
    <row r="26" spans="1:3">
      <c r="A26" s="560">
        <v>18</v>
      </c>
      <c r="B26" s="557" t="s">
        <v>313</v>
      </c>
      <c r="C26" s="558">
        <f>C24+C25</f>
        <v>0</v>
      </c>
    </row>
    <row r="27" spans="1:3">
      <c r="A27" s="545" t="s">
        <v>314</v>
      </c>
      <c r="B27" s="546"/>
      <c r="C27" s="553"/>
    </row>
    <row r="28" spans="1:3" ht="27.6">
      <c r="A28" s="559">
        <v>19</v>
      </c>
      <c r="B28" s="554" t="s">
        <v>315</v>
      </c>
      <c r="C28" s="550">
        <v>0</v>
      </c>
    </row>
    <row r="29" spans="1:3">
      <c r="A29" s="559">
        <v>20</v>
      </c>
      <c r="B29" s="555" t="s">
        <v>316</v>
      </c>
      <c r="C29" s="550">
        <v>292778473</v>
      </c>
    </row>
    <row r="30" spans="1:3">
      <c r="A30" s="545" t="s">
        <v>755</v>
      </c>
      <c r="B30" s="546"/>
      <c r="C30" s="553"/>
    </row>
    <row r="31" spans="1:3">
      <c r="A31" s="560">
        <v>21</v>
      </c>
      <c r="B31" s="561" t="s">
        <v>317</v>
      </c>
      <c r="C31" s="558">
        <f>'1. key ratios'!C9</f>
        <v>292778473</v>
      </c>
    </row>
    <row r="32" spans="1:3">
      <c r="A32" s="560">
        <v>22</v>
      </c>
      <c r="B32" s="557" t="s">
        <v>318</v>
      </c>
      <c r="C32" s="558">
        <f>C8+C14+C22+C26</f>
        <v>1972100663.1139367</v>
      </c>
    </row>
    <row r="33" spans="1:3">
      <c r="A33" s="545" t="s">
        <v>319</v>
      </c>
      <c r="B33" s="546"/>
      <c r="C33" s="553"/>
    </row>
    <row r="34" spans="1:3">
      <c r="A34" s="551">
        <v>23</v>
      </c>
      <c r="B34" s="557" t="s">
        <v>319</v>
      </c>
      <c r="C34" s="563">
        <f>IFERROR(C31/C32,0)</f>
        <v>0.14846020716696293</v>
      </c>
    </row>
    <row r="35" spans="1:3">
      <c r="A35" s="545" t="s">
        <v>320</v>
      </c>
      <c r="B35" s="546"/>
      <c r="C35" s="553"/>
    </row>
    <row r="36" spans="1:3">
      <c r="A36" s="562" t="s">
        <v>321</v>
      </c>
      <c r="B36" s="554" t="s">
        <v>322</v>
      </c>
      <c r="C36" s="550">
        <v>0</v>
      </c>
    </row>
    <row r="37" spans="1:3" ht="27.6">
      <c r="A37" s="562" t="s">
        <v>323</v>
      </c>
      <c r="B37" s="549" t="s">
        <v>324</v>
      </c>
      <c r="C37" s="550">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2" customWidth="1"/>
    <col min="3" max="6" width="25.33203125" customWidth="1"/>
  </cols>
  <sheetData>
    <row r="1" spans="1:6">
      <c r="A1" s="2" t="s">
        <v>30</v>
      </c>
      <c r="B1" s="3" t="str">
        <f>Info!C2</f>
        <v>Terabank</v>
      </c>
    </row>
    <row r="2" spans="1:6">
      <c r="A2" s="2" t="s">
        <v>31</v>
      </c>
      <c r="B2" s="246">
        <f>'1. key ratios'!B2</f>
        <v>45747</v>
      </c>
    </row>
    <row r="3" spans="1:6">
      <c r="A3" s="4"/>
      <c r="B3"/>
    </row>
    <row r="4" spans="1:6">
      <c r="A4" s="541" t="s">
        <v>745</v>
      </c>
    </row>
    <row r="5" spans="1:6" ht="43.2">
      <c r="B5" s="536"/>
      <c r="C5" s="542" t="s">
        <v>746</v>
      </c>
      <c r="D5" s="542" t="s">
        <v>747</v>
      </c>
      <c r="E5" s="542" t="s">
        <v>748</v>
      </c>
      <c r="F5" s="542" t="s">
        <v>749</v>
      </c>
    </row>
    <row r="6" spans="1:6">
      <c r="B6" s="543" t="s">
        <v>725</v>
      </c>
      <c r="C6" s="530">
        <v>4821721.7761547305</v>
      </c>
      <c r="D6" s="530">
        <v>92044.173547943486</v>
      </c>
      <c r="E6" s="530" t="b">
        <v>0</v>
      </c>
      <c r="F6" s="530">
        <v>1150552.1693492937</v>
      </c>
    </row>
    <row r="7" spans="1:6">
      <c r="B7" s="531" t="s">
        <v>736</v>
      </c>
      <c r="C7" s="544">
        <v>0</v>
      </c>
      <c r="D7" s="544">
        <v>0</v>
      </c>
      <c r="E7" s="544">
        <v>0</v>
      </c>
      <c r="F7" s="544">
        <v>0</v>
      </c>
    </row>
    <row r="8" spans="1:6">
      <c r="B8" s="531" t="s">
        <v>737</v>
      </c>
      <c r="C8" s="544">
        <v>0</v>
      </c>
      <c r="D8" s="544">
        <v>0</v>
      </c>
      <c r="E8" s="544">
        <v>0</v>
      </c>
      <c r="F8" s="544">
        <v>0</v>
      </c>
    </row>
    <row r="9" spans="1:6">
      <c r="B9" s="531" t="s">
        <v>738</v>
      </c>
      <c r="C9" s="544">
        <v>4821721.7761547305</v>
      </c>
      <c r="D9" s="544">
        <v>92044.173547943486</v>
      </c>
      <c r="E9" s="544">
        <v>0</v>
      </c>
      <c r="F9" s="544">
        <v>1150552.1693492937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6">
        <f>'1. key ratios'!B2</f>
        <v>45747</v>
      </c>
    </row>
    <row r="4" spans="1:7" ht="15" thickBot="1">
      <c r="A4" s="133" t="s">
        <v>380</v>
      </c>
      <c r="B4" s="252" t="s">
        <v>341</v>
      </c>
    </row>
    <row r="5" spans="1:7">
      <c r="A5" s="253"/>
      <c r="B5" s="254"/>
      <c r="C5" s="626" t="s">
        <v>342</v>
      </c>
      <c r="D5" s="626"/>
      <c r="E5" s="626"/>
      <c r="F5" s="626"/>
      <c r="G5" s="627" t="s">
        <v>343</v>
      </c>
    </row>
    <row r="6" spans="1:7">
      <c r="A6" s="255"/>
      <c r="B6" s="256"/>
      <c r="C6" s="257" t="s">
        <v>344</v>
      </c>
      <c r="D6" s="257" t="s">
        <v>345</v>
      </c>
      <c r="E6" s="257" t="s">
        <v>346</v>
      </c>
      <c r="F6" s="257" t="s">
        <v>347</v>
      </c>
      <c r="G6" s="628"/>
    </row>
    <row r="7" spans="1:7">
      <c r="A7" s="258"/>
      <c r="B7" s="259" t="s">
        <v>348</v>
      </c>
      <c r="C7" s="260"/>
      <c r="D7" s="260"/>
      <c r="E7" s="260"/>
      <c r="F7" s="260"/>
      <c r="G7" s="261"/>
    </row>
    <row r="8" spans="1:7">
      <c r="A8" s="262">
        <v>1</v>
      </c>
      <c r="B8" s="263" t="s">
        <v>349</v>
      </c>
      <c r="C8" s="264">
        <v>292778473</v>
      </c>
      <c r="D8" s="264">
        <v>0</v>
      </c>
      <c r="E8" s="264">
        <v>0</v>
      </c>
      <c r="F8" s="264">
        <v>355965417.11400002</v>
      </c>
      <c r="G8" s="264">
        <v>648743890.11400008</v>
      </c>
    </row>
    <row r="9" spans="1:7">
      <c r="A9" s="262">
        <v>2</v>
      </c>
      <c r="B9" s="265" t="s">
        <v>350</v>
      </c>
      <c r="C9" s="264">
        <v>292778473</v>
      </c>
      <c r="D9" s="264">
        <v>0</v>
      </c>
      <c r="E9" s="264">
        <v>0</v>
      </c>
      <c r="F9" s="264">
        <v>41168078.939999998</v>
      </c>
      <c r="G9" s="264">
        <v>333946551.94</v>
      </c>
    </row>
    <row r="10" spans="1:7" ht="27.6">
      <c r="A10" s="262">
        <v>3</v>
      </c>
      <c r="B10" s="265" t="s">
        <v>351</v>
      </c>
      <c r="C10" s="266"/>
      <c r="D10" s="266"/>
      <c r="E10" s="266"/>
      <c r="F10" s="264">
        <v>314797338.17400002</v>
      </c>
      <c r="G10" s="264">
        <v>314797338.17400002</v>
      </c>
    </row>
    <row r="11" spans="1:7" ht="14.4" customHeight="1">
      <c r="A11" s="262">
        <v>4</v>
      </c>
      <c r="B11" s="263" t="s">
        <v>352</v>
      </c>
      <c r="C11" s="264">
        <v>182200923.76000008</v>
      </c>
      <c r="D11" s="264">
        <v>180498057.65000001</v>
      </c>
      <c r="E11" s="264">
        <v>136075497.78999999</v>
      </c>
      <c r="F11" s="264">
        <v>5953194.9900000039</v>
      </c>
      <c r="G11" s="264">
        <v>458681107.24700004</v>
      </c>
    </row>
    <row r="12" spans="1:7">
      <c r="A12" s="262">
        <v>5</v>
      </c>
      <c r="B12" s="265" t="s">
        <v>353</v>
      </c>
      <c r="C12" s="264">
        <v>161749485.30000007</v>
      </c>
      <c r="D12" s="264">
        <v>171570755.66</v>
      </c>
      <c r="E12" s="264">
        <v>119733222.59</v>
      </c>
      <c r="F12" s="264">
        <v>5429359.0100000035</v>
      </c>
      <c r="G12" s="264">
        <v>435558681.43200004</v>
      </c>
    </row>
    <row r="13" spans="1:7">
      <c r="A13" s="262">
        <v>6</v>
      </c>
      <c r="B13" s="265" t="s">
        <v>354</v>
      </c>
      <c r="C13" s="264">
        <v>20451438.460000012</v>
      </c>
      <c r="D13" s="264">
        <v>8927301.9900000002</v>
      </c>
      <c r="E13" s="264">
        <v>16342275.199999997</v>
      </c>
      <c r="F13" s="264">
        <v>523835.98000000004</v>
      </c>
      <c r="G13" s="264">
        <v>23122425.815000001</v>
      </c>
    </row>
    <row r="14" spans="1:7">
      <c r="A14" s="262">
        <v>7</v>
      </c>
      <c r="B14" s="263" t="s">
        <v>355</v>
      </c>
      <c r="C14" s="264">
        <v>222105676.96529993</v>
      </c>
      <c r="D14" s="264">
        <v>325840352</v>
      </c>
      <c r="E14" s="264">
        <v>221776107.98000002</v>
      </c>
      <c r="F14" s="264">
        <v>6010050</v>
      </c>
      <c r="G14" s="264">
        <v>288450596.78499997</v>
      </c>
    </row>
    <row r="15" spans="1:7" ht="41.4">
      <c r="A15" s="262">
        <v>8</v>
      </c>
      <c r="B15" s="265" t="s">
        <v>356</v>
      </c>
      <c r="C15" s="264">
        <v>211838986.39999995</v>
      </c>
      <c r="D15" s="264">
        <v>137276049.19</v>
      </c>
      <c r="E15" s="264">
        <v>129041174.96000001</v>
      </c>
      <c r="F15" s="264">
        <v>6010050</v>
      </c>
      <c r="G15" s="264">
        <v>242083130.27499998</v>
      </c>
    </row>
    <row r="16" spans="1:7" ht="27.6">
      <c r="A16" s="262">
        <v>9</v>
      </c>
      <c r="B16" s="265" t="s">
        <v>357</v>
      </c>
      <c r="C16" s="264">
        <v>10266690.565300001</v>
      </c>
      <c r="D16" s="264">
        <v>188564302.80999997</v>
      </c>
      <c r="E16" s="264">
        <v>92734933.020000011</v>
      </c>
      <c r="F16" s="264">
        <v>0</v>
      </c>
      <c r="G16" s="264">
        <v>46367466.510000005</v>
      </c>
    </row>
    <row r="17" spans="1:7">
      <c r="A17" s="262">
        <v>10</v>
      </c>
      <c r="B17" s="263" t="s">
        <v>358</v>
      </c>
      <c r="C17" s="264">
        <v>0</v>
      </c>
      <c r="D17" s="264">
        <v>0</v>
      </c>
      <c r="E17" s="264">
        <v>0</v>
      </c>
      <c r="F17" s="264">
        <v>0</v>
      </c>
      <c r="G17" s="264">
        <v>0</v>
      </c>
    </row>
    <row r="18" spans="1:7">
      <c r="A18" s="262">
        <v>11</v>
      </c>
      <c r="B18" s="263" t="s">
        <v>359</v>
      </c>
      <c r="C18" s="264">
        <v>0</v>
      </c>
      <c r="D18" s="264">
        <v>33354114.701849628</v>
      </c>
      <c r="E18" s="264">
        <v>2164241.8832258312</v>
      </c>
      <c r="F18" s="264">
        <v>2519321.1570297088</v>
      </c>
      <c r="G18" s="264">
        <v>0</v>
      </c>
    </row>
    <row r="19" spans="1:7">
      <c r="A19" s="262">
        <v>12</v>
      </c>
      <c r="B19" s="265" t="s">
        <v>360</v>
      </c>
      <c r="C19" s="264">
        <v>0</v>
      </c>
      <c r="D19" s="264">
        <v>0</v>
      </c>
      <c r="E19" s="264">
        <v>0</v>
      </c>
      <c r="F19" s="264">
        <v>0</v>
      </c>
      <c r="G19" s="264">
        <v>0</v>
      </c>
    </row>
    <row r="20" spans="1:7">
      <c r="A20" s="262">
        <v>13</v>
      </c>
      <c r="B20" s="265" t="s">
        <v>361</v>
      </c>
      <c r="C20" s="264">
        <v>0</v>
      </c>
      <c r="D20" s="264">
        <v>33354114.701849628</v>
      </c>
      <c r="E20" s="264">
        <v>2164241.8832258312</v>
      </c>
      <c r="F20" s="264">
        <v>2519321.1570297088</v>
      </c>
      <c r="G20" s="264">
        <v>0</v>
      </c>
    </row>
    <row r="21" spans="1:7">
      <c r="A21" s="267">
        <v>14</v>
      </c>
      <c r="B21" s="268" t="s">
        <v>362</v>
      </c>
      <c r="C21" s="266"/>
      <c r="D21" s="266"/>
      <c r="E21" s="266"/>
      <c r="F21" s="266"/>
      <c r="G21" s="269">
        <f>SUM(G8,G11,G14,G17,G18)</f>
        <v>1395875594.1459999</v>
      </c>
    </row>
    <row r="22" spans="1:7">
      <c r="A22" s="270"/>
      <c r="B22" s="271" t="s">
        <v>363</v>
      </c>
      <c r="C22" s="272"/>
      <c r="D22" s="273"/>
      <c r="E22" s="272"/>
      <c r="F22" s="272"/>
      <c r="G22" s="274"/>
    </row>
    <row r="23" spans="1:7">
      <c r="A23" s="262">
        <v>15</v>
      </c>
      <c r="B23" s="263" t="s">
        <v>364</v>
      </c>
      <c r="C23" s="275">
        <v>310860651.7001</v>
      </c>
      <c r="D23" s="275">
        <v>130295850</v>
      </c>
      <c r="E23" s="275">
        <v>0</v>
      </c>
      <c r="F23" s="275">
        <v>1365913.5499999998</v>
      </c>
      <c r="G23" s="275">
        <v>12451378.763005</v>
      </c>
    </row>
    <row r="24" spans="1:7">
      <c r="A24" s="262">
        <v>16</v>
      </c>
      <c r="B24" s="263" t="s">
        <v>365</v>
      </c>
      <c r="C24" s="275">
        <v>251324.99220000001</v>
      </c>
      <c r="D24" s="275">
        <v>221387907.39702484</v>
      </c>
      <c r="E24" s="275">
        <v>175711950.3867</v>
      </c>
      <c r="F24" s="275">
        <v>939612186.49509692</v>
      </c>
      <c r="G24" s="275">
        <v>963922236.25711286</v>
      </c>
    </row>
    <row r="25" spans="1:7">
      <c r="A25" s="262">
        <v>17</v>
      </c>
      <c r="B25" s="265" t="s">
        <v>366</v>
      </c>
      <c r="C25" s="275" t="s">
        <v>779</v>
      </c>
      <c r="D25" s="275">
        <v>0</v>
      </c>
      <c r="E25" s="275">
        <v>0</v>
      </c>
      <c r="F25" s="275">
        <v>0</v>
      </c>
      <c r="G25" s="275">
        <v>0</v>
      </c>
    </row>
    <row r="26" spans="1:7" ht="27.6">
      <c r="A26" s="262">
        <v>18</v>
      </c>
      <c r="B26" s="265" t="s">
        <v>367</v>
      </c>
      <c r="C26" s="275">
        <v>251324.99220000001</v>
      </c>
      <c r="D26" s="275">
        <v>39256087.678100005</v>
      </c>
      <c r="E26" s="275">
        <v>7757891.1421999997</v>
      </c>
      <c r="F26" s="275">
        <v>5713499.1855999995</v>
      </c>
      <c r="G26" s="275">
        <v>15518556.657244999</v>
      </c>
    </row>
    <row r="27" spans="1:7">
      <c r="A27" s="262">
        <v>19</v>
      </c>
      <c r="B27" s="265" t="s">
        <v>368</v>
      </c>
      <c r="C27" s="275" t="s">
        <v>779</v>
      </c>
      <c r="D27" s="275">
        <v>137740295.23630074</v>
      </c>
      <c r="E27" s="275">
        <v>142407985.11969998</v>
      </c>
      <c r="F27" s="275">
        <v>702001449.26699746</v>
      </c>
      <c r="G27" s="275">
        <v>736775372.05494821</v>
      </c>
    </row>
    <row r="28" spans="1:7">
      <c r="A28" s="262">
        <v>20</v>
      </c>
      <c r="B28" s="276" t="s">
        <v>369</v>
      </c>
      <c r="C28" s="275">
        <v>0</v>
      </c>
      <c r="D28" s="275">
        <v>0</v>
      </c>
      <c r="E28" s="275">
        <v>0</v>
      </c>
      <c r="F28" s="275">
        <v>0</v>
      </c>
      <c r="G28" s="275">
        <v>0</v>
      </c>
    </row>
    <row r="29" spans="1:7">
      <c r="A29" s="262">
        <v>21</v>
      </c>
      <c r="B29" s="265" t="s">
        <v>370</v>
      </c>
      <c r="C29" s="275" t="s">
        <v>779</v>
      </c>
      <c r="D29" s="275">
        <v>34685804.165400058</v>
      </c>
      <c r="E29" s="275">
        <v>25546074.124800023</v>
      </c>
      <c r="F29" s="275">
        <v>225892105.0324994</v>
      </c>
      <c r="G29" s="275">
        <v>201671084.32780755</v>
      </c>
    </row>
    <row r="30" spans="1:7">
      <c r="A30" s="262">
        <v>22</v>
      </c>
      <c r="B30" s="276" t="s">
        <v>369</v>
      </c>
      <c r="C30" s="275">
        <v>0</v>
      </c>
      <c r="D30" s="275">
        <v>13075147.595891228</v>
      </c>
      <c r="E30" s="275">
        <v>11822732.896176588</v>
      </c>
      <c r="F30" s="275">
        <v>102265720.47458489</v>
      </c>
      <c r="G30" s="275">
        <v>78921658.55451408</v>
      </c>
    </row>
    <row r="31" spans="1:7">
      <c r="A31" s="262">
        <v>23</v>
      </c>
      <c r="B31" s="265" t="s">
        <v>371</v>
      </c>
      <c r="C31" s="275" t="s">
        <v>779</v>
      </c>
      <c r="D31" s="275">
        <v>9705720.3172240313</v>
      </c>
      <c r="E31" s="275">
        <v>0</v>
      </c>
      <c r="F31" s="275">
        <v>6005133.0099999998</v>
      </c>
      <c r="G31" s="275">
        <v>9957223.2171120159</v>
      </c>
    </row>
    <row r="32" spans="1:7">
      <c r="A32" s="262">
        <v>24</v>
      </c>
      <c r="B32" s="263" t="s">
        <v>372</v>
      </c>
      <c r="C32" s="275">
        <v>0</v>
      </c>
      <c r="D32" s="275">
        <v>0</v>
      </c>
      <c r="E32" s="275">
        <v>0</v>
      </c>
      <c r="F32" s="275">
        <v>0</v>
      </c>
      <c r="G32" s="275">
        <v>0</v>
      </c>
    </row>
    <row r="33" spans="1:7">
      <c r="A33" s="262">
        <v>25</v>
      </c>
      <c r="B33" s="263" t="s">
        <v>373</v>
      </c>
      <c r="C33" s="275">
        <v>71732024.172285751</v>
      </c>
      <c r="D33" s="275">
        <v>11014069.618800001</v>
      </c>
      <c r="E33" s="275">
        <v>11404796.174699998</v>
      </c>
      <c r="F33" s="275">
        <v>92993888.104078144</v>
      </c>
      <c r="G33" s="275">
        <v>175935350.67311391</v>
      </c>
    </row>
    <row r="34" spans="1:7">
      <c r="A34" s="262">
        <v>26</v>
      </c>
      <c r="B34" s="265" t="s">
        <v>374</v>
      </c>
      <c r="C34" s="266"/>
      <c r="D34" s="275">
        <v>11</v>
      </c>
      <c r="E34" s="275">
        <v>0</v>
      </c>
      <c r="F34" s="275">
        <v>0</v>
      </c>
      <c r="G34" s="275">
        <v>11</v>
      </c>
    </row>
    <row r="35" spans="1:7">
      <c r="A35" s="262">
        <v>27</v>
      </c>
      <c r="B35" s="265" t="s">
        <v>375</v>
      </c>
      <c r="C35" s="275">
        <v>71732024.172285751</v>
      </c>
      <c r="D35" s="275">
        <v>11014058.618800001</v>
      </c>
      <c r="E35" s="275">
        <v>11404796.174699998</v>
      </c>
      <c r="F35" s="275">
        <v>92993888.104078144</v>
      </c>
      <c r="G35" s="275">
        <v>175935339.67311391</v>
      </c>
    </row>
    <row r="36" spans="1:7">
      <c r="A36" s="262">
        <v>28</v>
      </c>
      <c r="B36" s="263" t="s">
        <v>376</v>
      </c>
      <c r="C36" s="275">
        <v>0</v>
      </c>
      <c r="D36" s="275">
        <v>31857721.787850387</v>
      </c>
      <c r="E36" s="275">
        <v>33909481.100174166</v>
      </c>
      <c r="F36" s="275">
        <v>53184548.867770277</v>
      </c>
      <c r="G36" s="275">
        <v>9537440.7174679991</v>
      </c>
    </row>
    <row r="37" spans="1:7">
      <c r="A37" s="267">
        <v>29</v>
      </c>
      <c r="B37" s="268" t="s">
        <v>377</v>
      </c>
      <c r="C37" s="266"/>
      <c r="D37" s="266"/>
      <c r="E37" s="266"/>
      <c r="F37" s="266"/>
      <c r="G37" s="269">
        <f>SUM(G23:G24,G32:G33,G36)</f>
        <v>1161846406.4106998</v>
      </c>
    </row>
    <row r="38" spans="1:7">
      <c r="A38" s="258"/>
      <c r="B38" s="277"/>
      <c r="C38" s="278"/>
      <c r="D38" s="278"/>
      <c r="E38" s="278"/>
      <c r="F38" s="278"/>
      <c r="G38" s="279"/>
    </row>
    <row r="39" spans="1:7" ht="15" thickBot="1">
      <c r="A39" s="280">
        <v>30</v>
      </c>
      <c r="B39" s="281" t="s">
        <v>378</v>
      </c>
      <c r="C39" s="193"/>
      <c r="D39" s="194"/>
      <c r="E39" s="194"/>
      <c r="F39" s="195"/>
      <c r="G39" s="282">
        <f>IFERROR(G21/G37,0)</f>
        <v>1.2014286797669651</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7" bestFit="1" customWidth="1"/>
    <col min="2" max="2" width="105.109375" style="287" bestFit="1" customWidth="1"/>
    <col min="3" max="3" width="13.88671875" style="287" bestFit="1" customWidth="1"/>
    <col min="4" max="4" width="12" style="287" bestFit="1" customWidth="1"/>
    <col min="5" max="5" width="17.44140625" style="287" bestFit="1" customWidth="1"/>
    <col min="6" max="6" width="12" style="287" bestFit="1" customWidth="1"/>
    <col min="7" max="7" width="30.44140625" style="287" customWidth="1"/>
    <col min="8" max="8" width="12" style="287" bestFit="1" customWidth="1"/>
    <col min="9" max="16384" width="9.109375" style="287"/>
  </cols>
  <sheetData>
    <row r="1" spans="1:8" ht="13.8">
      <c r="A1" s="285" t="s">
        <v>30</v>
      </c>
      <c r="B1" s="370" t="str">
        <f>Info!C2</f>
        <v>Terabank</v>
      </c>
    </row>
    <row r="2" spans="1:8">
      <c r="A2" s="285" t="s">
        <v>31</v>
      </c>
      <c r="B2" s="369">
        <f>'1. key ratios'!B2</f>
        <v>45747</v>
      </c>
    </row>
    <row r="3" spans="1:8">
      <c r="A3" s="286"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8" t="s">
        <v>387</v>
      </c>
      <c r="D7" s="368" t="s">
        <v>388</v>
      </c>
      <c r="E7" s="368" t="s">
        <v>389</v>
      </c>
      <c r="F7" s="368" t="s">
        <v>390</v>
      </c>
      <c r="G7" s="368" t="s">
        <v>391</v>
      </c>
      <c r="H7" s="368" t="s">
        <v>64</v>
      </c>
    </row>
    <row r="8" spans="1:8">
      <c r="A8" s="364">
        <v>1</v>
      </c>
      <c r="B8" s="363" t="s">
        <v>51</v>
      </c>
      <c r="C8" s="468">
        <v>169991935.84</v>
      </c>
      <c r="D8" s="468">
        <v>130601994.85999998</v>
      </c>
      <c r="E8" s="468">
        <v>10758576.665374544</v>
      </c>
      <c r="F8" s="468">
        <v>10336986.0239</v>
      </c>
      <c r="G8" s="361">
        <v>0</v>
      </c>
      <c r="H8" s="361">
        <f t="shared" ref="H8:H21" si="0">SUM(C8:G8)</f>
        <v>321689493.38927448</v>
      </c>
    </row>
    <row r="9" spans="1:8">
      <c r="A9" s="364">
        <v>2</v>
      </c>
      <c r="B9" s="363" t="s">
        <v>52</v>
      </c>
      <c r="C9" s="361">
        <v>0</v>
      </c>
      <c r="D9" s="361">
        <v>0</v>
      </c>
      <c r="E9" s="361">
        <v>0</v>
      </c>
      <c r="F9" s="361">
        <v>0</v>
      </c>
      <c r="G9" s="361">
        <v>0</v>
      </c>
      <c r="H9" s="361">
        <f t="shared" si="0"/>
        <v>0</v>
      </c>
    </row>
    <row r="10" spans="1:8">
      <c r="A10" s="364">
        <v>3</v>
      </c>
      <c r="B10" s="363" t="s">
        <v>152</v>
      </c>
      <c r="C10" s="361">
        <v>0</v>
      </c>
      <c r="D10" s="361">
        <v>0</v>
      </c>
      <c r="E10" s="361">
        <v>0</v>
      </c>
      <c r="F10" s="361">
        <v>0</v>
      </c>
      <c r="G10" s="361">
        <v>0</v>
      </c>
      <c r="H10" s="361">
        <f t="shared" si="0"/>
        <v>0</v>
      </c>
    </row>
    <row r="11" spans="1:8">
      <c r="A11" s="364">
        <v>4</v>
      </c>
      <c r="B11" s="363" t="s">
        <v>53</v>
      </c>
      <c r="C11" s="361">
        <v>0</v>
      </c>
      <c r="D11" s="361">
        <v>0</v>
      </c>
      <c r="E11" s="361">
        <v>0</v>
      </c>
      <c r="F11" s="361">
        <v>0</v>
      </c>
      <c r="G11" s="361">
        <v>0</v>
      </c>
      <c r="H11" s="361">
        <f t="shared" si="0"/>
        <v>0</v>
      </c>
    </row>
    <row r="12" spans="1:8">
      <c r="A12" s="364">
        <v>5</v>
      </c>
      <c r="B12" s="363" t="s">
        <v>54</v>
      </c>
      <c r="C12" s="361">
        <v>0</v>
      </c>
      <c r="D12" s="361">
        <v>0</v>
      </c>
      <c r="E12" s="361">
        <v>0</v>
      </c>
      <c r="F12" s="361">
        <v>0</v>
      </c>
      <c r="G12" s="361">
        <v>0</v>
      </c>
      <c r="H12" s="361">
        <f t="shared" si="0"/>
        <v>0</v>
      </c>
    </row>
    <row r="13" spans="1:8">
      <c r="A13" s="364">
        <v>6</v>
      </c>
      <c r="B13" s="363" t="s">
        <v>55</v>
      </c>
      <c r="C13" s="361">
        <v>0</v>
      </c>
      <c r="D13" s="361">
        <v>13393183.18</v>
      </c>
      <c r="E13" s="361">
        <v>0</v>
      </c>
      <c r="F13" s="361">
        <v>1367558.77</v>
      </c>
      <c r="G13" s="361">
        <v>0</v>
      </c>
      <c r="H13" s="361">
        <f t="shared" si="0"/>
        <v>14760741.949999999</v>
      </c>
    </row>
    <row r="14" spans="1:8">
      <c r="A14" s="364">
        <v>7</v>
      </c>
      <c r="B14" s="363" t="s">
        <v>56</v>
      </c>
      <c r="C14" s="361">
        <v>0</v>
      </c>
      <c r="D14" s="361">
        <v>77562235.366982475</v>
      </c>
      <c r="E14" s="361">
        <v>203876445.94419292</v>
      </c>
      <c r="F14" s="361">
        <v>395238259.7848081</v>
      </c>
      <c r="G14" s="469">
        <v>0</v>
      </c>
      <c r="H14" s="361">
        <f t="shared" si="0"/>
        <v>676676941.09598351</v>
      </c>
    </row>
    <row r="15" spans="1:8">
      <c r="A15" s="364">
        <v>8</v>
      </c>
      <c r="B15" s="365" t="s">
        <v>57</v>
      </c>
      <c r="C15" s="361">
        <v>0</v>
      </c>
      <c r="D15" s="361">
        <v>34882938.481309012</v>
      </c>
      <c r="E15" s="361">
        <v>187546918.06759012</v>
      </c>
      <c r="F15" s="361">
        <v>445416613.50404388</v>
      </c>
      <c r="G15" s="361" t="s">
        <v>780</v>
      </c>
      <c r="H15" s="361">
        <f t="shared" si="0"/>
        <v>667846470.05294299</v>
      </c>
    </row>
    <row r="16" spans="1:8">
      <c r="A16" s="364">
        <v>9</v>
      </c>
      <c r="B16" s="363" t="s">
        <v>58</v>
      </c>
      <c r="C16" s="361">
        <v>0</v>
      </c>
      <c r="D16" s="361">
        <v>4136018.410925</v>
      </c>
      <c r="E16" s="361">
        <v>15391073.028527984</v>
      </c>
      <c r="F16" s="361">
        <v>133486291.90377593</v>
      </c>
      <c r="G16" s="361">
        <v>0</v>
      </c>
      <c r="H16" s="361">
        <f t="shared" si="0"/>
        <v>153013383.34322891</v>
      </c>
    </row>
    <row r="17" spans="1:8">
      <c r="A17" s="364">
        <v>10</v>
      </c>
      <c r="B17" s="367" t="s">
        <v>399</v>
      </c>
      <c r="C17" s="361">
        <v>0</v>
      </c>
      <c r="D17" s="361">
        <v>1043456.7140549999</v>
      </c>
      <c r="E17" s="361">
        <v>7654971.7461970067</v>
      </c>
      <c r="F17" s="361">
        <v>13301655.847648</v>
      </c>
      <c r="G17" s="361">
        <v>0</v>
      </c>
      <c r="H17" s="361">
        <f t="shared" si="0"/>
        <v>22000084.307900004</v>
      </c>
    </row>
    <row r="18" spans="1:8">
      <c r="A18" s="364">
        <v>11</v>
      </c>
      <c r="B18" s="363" t="s">
        <v>60</v>
      </c>
      <c r="C18" s="361">
        <v>0</v>
      </c>
      <c r="D18" s="361">
        <v>0</v>
      </c>
      <c r="E18" s="361">
        <v>0</v>
      </c>
      <c r="F18" s="361">
        <v>0</v>
      </c>
      <c r="G18" s="361">
        <v>0</v>
      </c>
      <c r="H18" s="361">
        <f t="shared" si="0"/>
        <v>0</v>
      </c>
    </row>
    <row r="19" spans="1:8">
      <c r="A19" s="364">
        <v>12</v>
      </c>
      <c r="B19" s="363" t="s">
        <v>61</v>
      </c>
      <c r="C19" s="361">
        <v>0</v>
      </c>
      <c r="D19" s="361">
        <v>0</v>
      </c>
      <c r="E19" s="361">
        <v>0</v>
      </c>
      <c r="F19" s="361">
        <v>0</v>
      </c>
      <c r="G19" s="361">
        <v>0</v>
      </c>
      <c r="H19" s="361">
        <f t="shared" si="0"/>
        <v>0</v>
      </c>
    </row>
    <row r="20" spans="1:8">
      <c r="A20" s="366">
        <v>13</v>
      </c>
      <c r="B20" s="365" t="s">
        <v>144</v>
      </c>
      <c r="C20" s="361">
        <v>0</v>
      </c>
      <c r="D20" s="361">
        <v>0</v>
      </c>
      <c r="E20" s="361">
        <v>0</v>
      </c>
      <c r="F20" s="361">
        <v>0</v>
      </c>
      <c r="G20" s="361">
        <v>0</v>
      </c>
      <c r="H20" s="361">
        <f t="shared" si="0"/>
        <v>0</v>
      </c>
    </row>
    <row r="21" spans="1:8">
      <c r="A21" s="364">
        <v>14</v>
      </c>
      <c r="B21" s="363" t="s">
        <v>63</v>
      </c>
      <c r="C21" s="468">
        <v>58848787.440524414</v>
      </c>
      <c r="D21" s="468">
        <v>0</v>
      </c>
      <c r="E21" s="468">
        <v>0</v>
      </c>
      <c r="F21" s="468">
        <v>106430833.23999999</v>
      </c>
      <c r="G21" s="361">
        <v>0</v>
      </c>
      <c r="H21" s="361">
        <f t="shared" si="0"/>
        <v>165279620.68052441</v>
      </c>
    </row>
    <row r="22" spans="1:8">
      <c r="A22" s="362">
        <v>15</v>
      </c>
      <c r="B22" s="361" t="s">
        <v>64</v>
      </c>
      <c r="C22" s="361">
        <f>SUM(C18:C21)+SUM(C8:C16)</f>
        <v>228840723.28052443</v>
      </c>
      <c r="D22" s="361">
        <f t="shared" ref="D22:H22" si="1">SUM(D18:D21)+SUM(D8:D16)</f>
        <v>260576370.29921648</v>
      </c>
      <c r="E22" s="361">
        <f t="shared" si="1"/>
        <v>417573013.70568556</v>
      </c>
      <c r="F22" s="361">
        <f t="shared" si="1"/>
        <v>1092276543.2265279</v>
      </c>
      <c r="G22" s="361">
        <f t="shared" si="1"/>
        <v>0</v>
      </c>
      <c r="H22" s="361">
        <f t="shared" si="1"/>
        <v>1999266650.5119541</v>
      </c>
    </row>
    <row r="26" spans="1:8" ht="24">
      <c r="B26" s="290"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1" bestFit="1" customWidth="1"/>
    <col min="2" max="2" width="86.88671875" style="287" customWidth="1"/>
    <col min="3" max="4" width="31.5546875" style="287" customWidth="1"/>
    <col min="5" max="5" width="15.109375" style="287" bestFit="1" customWidth="1"/>
    <col min="6" max="6" width="11.88671875" style="287" bestFit="1" customWidth="1"/>
    <col min="7" max="7" width="21.5546875" style="287" bestFit="1" customWidth="1"/>
    <col min="8" max="8" width="41.44140625" style="287" customWidth="1"/>
    <col min="9" max="16384" width="9.109375" style="287"/>
  </cols>
  <sheetData>
    <row r="1" spans="1:8" ht="13.8">
      <c r="A1" s="285" t="s">
        <v>30</v>
      </c>
      <c r="B1" s="370" t="str">
        <f>Info!C2</f>
        <v>Terabank</v>
      </c>
      <c r="C1" s="384"/>
      <c r="D1" s="384"/>
      <c r="E1" s="384"/>
      <c r="F1" s="384"/>
      <c r="G1" s="384"/>
      <c r="H1" s="384"/>
    </row>
    <row r="2" spans="1:8">
      <c r="A2" s="285" t="s">
        <v>31</v>
      </c>
      <c r="B2" s="369">
        <f>'1. key ratios'!B2</f>
        <v>45747</v>
      </c>
      <c r="C2" s="384"/>
      <c r="D2" s="384"/>
      <c r="E2" s="384"/>
      <c r="F2" s="384"/>
      <c r="G2" s="384"/>
      <c r="H2" s="384"/>
    </row>
    <row r="3" spans="1:8">
      <c r="A3" s="286" t="s">
        <v>392</v>
      </c>
      <c r="B3" s="384"/>
      <c r="C3" s="384"/>
      <c r="D3" s="384"/>
      <c r="E3" s="384"/>
      <c r="F3" s="384"/>
      <c r="G3" s="384"/>
      <c r="H3" s="384"/>
    </row>
    <row r="4" spans="1:8">
      <c r="A4" s="385"/>
      <c r="B4" s="384"/>
      <c r="C4" s="383" t="s">
        <v>0</v>
      </c>
      <c r="D4" s="383" t="s">
        <v>1</v>
      </c>
      <c r="E4" s="383" t="s">
        <v>2</v>
      </c>
      <c r="F4" s="383" t="s">
        <v>3</v>
      </c>
      <c r="G4" s="383" t="s">
        <v>4</v>
      </c>
      <c r="H4" s="383" t="s">
        <v>5</v>
      </c>
    </row>
    <row r="5" spans="1:8" ht="33.9" customHeight="1">
      <c r="A5" s="629" t="s">
        <v>393</v>
      </c>
      <c r="B5" s="630"/>
      <c r="C5" s="643" t="s">
        <v>394</v>
      </c>
      <c r="D5" s="643"/>
      <c r="E5" s="643" t="s">
        <v>631</v>
      </c>
      <c r="F5" s="641" t="s">
        <v>395</v>
      </c>
      <c r="G5" s="641" t="s">
        <v>396</v>
      </c>
      <c r="H5" s="381" t="s">
        <v>630</v>
      </c>
    </row>
    <row r="6" spans="1:8" ht="24">
      <c r="A6" s="633"/>
      <c r="B6" s="634"/>
      <c r="C6" s="382" t="s">
        <v>397</v>
      </c>
      <c r="D6" s="382" t="s">
        <v>398</v>
      </c>
      <c r="E6" s="643"/>
      <c r="F6" s="642"/>
      <c r="G6" s="642"/>
      <c r="H6" s="381" t="s">
        <v>629</v>
      </c>
    </row>
    <row r="7" spans="1:8">
      <c r="A7" s="379">
        <v>1</v>
      </c>
      <c r="B7" s="363" t="s">
        <v>51</v>
      </c>
      <c r="C7" s="373">
        <v>0</v>
      </c>
      <c r="D7" s="373">
        <v>321743313.70999998</v>
      </c>
      <c r="E7" s="373">
        <v>53820.320725456695</v>
      </c>
      <c r="F7" s="373">
        <v>0</v>
      </c>
      <c r="G7" s="373">
        <v>0</v>
      </c>
      <c r="H7" s="372">
        <f>C7+D7-E7-F7</f>
        <v>321689493.38927454</v>
      </c>
    </row>
    <row r="8" spans="1:8">
      <c r="A8" s="379">
        <v>2</v>
      </c>
      <c r="B8" s="363" t="s">
        <v>52</v>
      </c>
      <c r="C8" s="373">
        <v>0</v>
      </c>
      <c r="D8" s="373">
        <v>0</v>
      </c>
      <c r="E8" s="373">
        <v>0</v>
      </c>
      <c r="F8" s="373">
        <v>0</v>
      </c>
      <c r="G8" s="373">
        <v>0</v>
      </c>
      <c r="H8" s="372">
        <f t="shared" ref="H8:H20" si="0">C8+D8-E8-F8</f>
        <v>0</v>
      </c>
    </row>
    <row r="9" spans="1:8">
      <c r="A9" s="379">
        <v>3</v>
      </c>
      <c r="B9" s="363" t="s">
        <v>152</v>
      </c>
      <c r="C9" s="373">
        <v>0</v>
      </c>
      <c r="D9" s="373">
        <v>0</v>
      </c>
      <c r="E9" s="373">
        <v>0</v>
      </c>
      <c r="F9" s="373">
        <v>0</v>
      </c>
      <c r="G9" s="373">
        <v>0</v>
      </c>
      <c r="H9" s="372">
        <f t="shared" si="0"/>
        <v>0</v>
      </c>
    </row>
    <row r="10" spans="1:8">
      <c r="A10" s="379">
        <v>4</v>
      </c>
      <c r="B10" s="363" t="s">
        <v>53</v>
      </c>
      <c r="C10" s="373">
        <v>0</v>
      </c>
      <c r="D10" s="373">
        <v>0</v>
      </c>
      <c r="E10" s="373">
        <v>0</v>
      </c>
      <c r="F10" s="373">
        <v>0</v>
      </c>
      <c r="G10" s="373">
        <v>0</v>
      </c>
      <c r="H10" s="372">
        <f t="shared" si="0"/>
        <v>0</v>
      </c>
    </row>
    <row r="11" spans="1:8">
      <c r="A11" s="379">
        <v>5</v>
      </c>
      <c r="B11" s="363" t="s">
        <v>54</v>
      </c>
      <c r="C11" s="373">
        <v>0</v>
      </c>
      <c r="D11" s="373">
        <v>0</v>
      </c>
      <c r="E11" s="373">
        <v>0</v>
      </c>
      <c r="F11" s="373">
        <v>0</v>
      </c>
      <c r="G11" s="373">
        <v>0</v>
      </c>
      <c r="H11" s="372">
        <f t="shared" si="0"/>
        <v>0</v>
      </c>
    </row>
    <row r="12" spans="1:8">
      <c r="A12" s="379">
        <v>6</v>
      </c>
      <c r="B12" s="363" t="s">
        <v>55</v>
      </c>
      <c r="C12" s="373">
        <v>0</v>
      </c>
      <c r="D12" s="373">
        <v>14760741.950000003</v>
      </c>
      <c r="E12" s="373">
        <v>0</v>
      </c>
      <c r="F12" s="373">
        <v>0</v>
      </c>
      <c r="G12" s="373">
        <v>0</v>
      </c>
      <c r="H12" s="372">
        <f t="shared" si="0"/>
        <v>14760741.950000003</v>
      </c>
    </row>
    <row r="13" spans="1:8">
      <c r="A13" s="379">
        <v>7</v>
      </c>
      <c r="B13" s="363" t="s">
        <v>56</v>
      </c>
      <c r="C13" s="373">
        <v>12016852.573399998</v>
      </c>
      <c r="D13" s="373">
        <v>669783442.11410058</v>
      </c>
      <c r="E13" s="373">
        <v>5123353.5915165115</v>
      </c>
      <c r="F13" s="373">
        <v>0</v>
      </c>
      <c r="G13" s="373">
        <v>0</v>
      </c>
      <c r="H13" s="372">
        <f t="shared" si="0"/>
        <v>676676941.0959841</v>
      </c>
    </row>
    <row r="14" spans="1:8">
      <c r="A14" s="379">
        <v>8</v>
      </c>
      <c r="B14" s="365" t="s">
        <v>57</v>
      </c>
      <c r="C14" s="373">
        <v>43961803.158399947</v>
      </c>
      <c r="D14" s="373">
        <v>649896802.25219882</v>
      </c>
      <c r="E14" s="373">
        <v>26012135.357655857</v>
      </c>
      <c r="F14" s="373">
        <v>0</v>
      </c>
      <c r="G14" s="373">
        <v>653808.14295938262</v>
      </c>
      <c r="H14" s="372">
        <f t="shared" si="0"/>
        <v>667846470.05294287</v>
      </c>
    </row>
    <row r="15" spans="1:8">
      <c r="A15" s="379">
        <v>9</v>
      </c>
      <c r="B15" s="363" t="s">
        <v>58</v>
      </c>
      <c r="C15" s="373">
        <v>4917117.6894000005</v>
      </c>
      <c r="D15" s="373">
        <v>150579431.16459981</v>
      </c>
      <c r="E15" s="373">
        <v>2483165.5107710008</v>
      </c>
      <c r="F15" s="373">
        <v>0</v>
      </c>
      <c r="G15" s="373">
        <v>0</v>
      </c>
      <c r="H15" s="372">
        <f t="shared" si="0"/>
        <v>153013383.34322879</v>
      </c>
    </row>
    <row r="16" spans="1:8">
      <c r="A16" s="379">
        <v>10</v>
      </c>
      <c r="B16" s="367" t="s">
        <v>399</v>
      </c>
      <c r="C16" s="373">
        <v>35147277.166299962</v>
      </c>
      <c r="D16" s="373">
        <v>0</v>
      </c>
      <c r="E16" s="373">
        <v>13147192.858400017</v>
      </c>
      <c r="F16" s="373">
        <v>0</v>
      </c>
      <c r="G16" s="373">
        <v>643498.21295938257</v>
      </c>
      <c r="H16" s="372">
        <f t="shared" si="0"/>
        <v>22000084.307899944</v>
      </c>
    </row>
    <row r="17" spans="1:8">
      <c r="A17" s="379">
        <v>11</v>
      </c>
      <c r="B17" s="363" t="s">
        <v>60</v>
      </c>
      <c r="C17" s="373">
        <v>0</v>
      </c>
      <c r="D17" s="373">
        <v>0</v>
      </c>
      <c r="E17" s="373">
        <v>0</v>
      </c>
      <c r="F17" s="373">
        <v>0</v>
      </c>
      <c r="G17" s="373">
        <v>0</v>
      </c>
      <c r="H17" s="372">
        <f t="shared" si="0"/>
        <v>0</v>
      </c>
    </row>
    <row r="18" spans="1:8">
      <c r="A18" s="379">
        <v>12</v>
      </c>
      <c r="B18" s="363" t="s">
        <v>61</v>
      </c>
      <c r="C18" s="373">
        <v>0</v>
      </c>
      <c r="D18" s="373">
        <v>0</v>
      </c>
      <c r="E18" s="373">
        <v>0</v>
      </c>
      <c r="F18" s="373">
        <v>0</v>
      </c>
      <c r="G18" s="373">
        <v>0</v>
      </c>
      <c r="H18" s="372">
        <f t="shared" si="0"/>
        <v>0</v>
      </c>
    </row>
    <row r="19" spans="1:8">
      <c r="A19" s="380">
        <v>13</v>
      </c>
      <c r="B19" s="365" t="s">
        <v>144</v>
      </c>
      <c r="C19" s="373">
        <v>0</v>
      </c>
      <c r="D19" s="373">
        <v>0</v>
      </c>
      <c r="E19" s="373">
        <v>0</v>
      </c>
      <c r="F19" s="373">
        <v>0</v>
      </c>
      <c r="G19" s="373">
        <v>0</v>
      </c>
      <c r="H19" s="372">
        <f t="shared" si="0"/>
        <v>0</v>
      </c>
    </row>
    <row r="20" spans="1:8">
      <c r="A20" s="379">
        <v>14</v>
      </c>
      <c r="B20" s="363" t="s">
        <v>63</v>
      </c>
      <c r="C20" s="373">
        <v>37785056.581540361</v>
      </c>
      <c r="D20" s="373">
        <v>159519778.85231739</v>
      </c>
      <c r="E20" s="373">
        <v>0</v>
      </c>
      <c r="F20" s="373">
        <v>0</v>
      </c>
      <c r="G20" s="373">
        <v>0</v>
      </c>
      <c r="H20" s="372">
        <f t="shared" si="0"/>
        <v>197304835.43385774</v>
      </c>
    </row>
    <row r="21" spans="1:8" s="376" customFormat="1">
      <c r="A21" s="378">
        <v>15</v>
      </c>
      <c r="B21" s="377" t="s">
        <v>64</v>
      </c>
      <c r="C21" s="377">
        <f t="shared" ref="C21:H21" si="1">SUM(C7:C15)+SUM(C17:C20)</f>
        <v>98680830.002740309</v>
      </c>
      <c r="D21" s="377">
        <f t="shared" si="1"/>
        <v>1966283510.0432167</v>
      </c>
      <c r="E21" s="377">
        <f t="shared" si="1"/>
        <v>33672474.780668825</v>
      </c>
      <c r="F21" s="377">
        <f t="shared" si="1"/>
        <v>0</v>
      </c>
      <c r="G21" s="377">
        <f t="shared" si="1"/>
        <v>653808.14295938262</v>
      </c>
      <c r="H21" s="372">
        <f t="shared" si="1"/>
        <v>2031291865.2652881</v>
      </c>
    </row>
    <row r="22" spans="1:8">
      <c r="A22" s="375">
        <v>16</v>
      </c>
      <c r="B22" s="374" t="s">
        <v>400</v>
      </c>
      <c r="C22" s="373">
        <v>60895773.421199955</v>
      </c>
      <c r="D22" s="373">
        <v>1439128889.8308995</v>
      </c>
      <c r="E22" s="373">
        <v>33482921.520700026</v>
      </c>
      <c r="F22" s="373">
        <v>0</v>
      </c>
      <c r="G22" s="373">
        <v>653808.14295938262</v>
      </c>
      <c r="H22" s="372">
        <f>C22+D22-E22-F22</f>
        <v>1466541741.7313995</v>
      </c>
    </row>
    <row r="23" spans="1:8">
      <c r="A23" s="375">
        <v>17</v>
      </c>
      <c r="B23" s="374" t="s">
        <v>401</v>
      </c>
      <c r="C23" s="477">
        <v>0</v>
      </c>
      <c r="D23" s="373">
        <v>182882163.57000002</v>
      </c>
      <c r="E23" s="373">
        <v>189560.24277596874</v>
      </c>
      <c r="F23" s="373">
        <v>0</v>
      </c>
      <c r="G23" s="373">
        <v>0</v>
      </c>
      <c r="H23" s="372">
        <f>C23+D23-E23-F23</f>
        <v>182692603.32722405</v>
      </c>
    </row>
    <row r="26" spans="1:8" ht="42.6" customHeight="1">
      <c r="B26" s="290"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7" bestFit="1" customWidth="1"/>
    <col min="2" max="2" width="93.44140625" style="287" customWidth="1"/>
    <col min="3" max="4" width="35" style="287" customWidth="1"/>
    <col min="5" max="5" width="15.109375" style="287" bestFit="1" customWidth="1"/>
    <col min="6" max="6" width="11.88671875" style="287" bestFit="1" customWidth="1"/>
    <col min="7" max="7" width="22" style="287" customWidth="1"/>
    <col min="8" max="8" width="19.88671875" style="287" customWidth="1"/>
    <col min="9" max="16384" width="9.109375" style="287"/>
  </cols>
  <sheetData>
    <row r="1" spans="1:8" ht="13.8">
      <c r="A1" s="285" t="s">
        <v>30</v>
      </c>
      <c r="B1" s="370" t="str">
        <f>Info!C2</f>
        <v>Terabank</v>
      </c>
      <c r="C1" s="384"/>
      <c r="D1" s="384"/>
      <c r="E1" s="384"/>
      <c r="F1" s="384"/>
      <c r="G1" s="384"/>
      <c r="H1" s="384"/>
    </row>
    <row r="2" spans="1:8">
      <c r="A2" s="285" t="s">
        <v>31</v>
      </c>
      <c r="B2" s="369">
        <f>'1. key ratios'!B2</f>
        <v>45747</v>
      </c>
      <c r="C2" s="384"/>
      <c r="D2" s="384"/>
      <c r="E2" s="384"/>
      <c r="F2" s="384"/>
      <c r="G2" s="384"/>
      <c r="H2" s="384"/>
    </row>
    <row r="3" spans="1:8">
      <c r="A3" s="286" t="s">
        <v>402</v>
      </c>
      <c r="B3" s="384"/>
      <c r="C3" s="384"/>
      <c r="D3" s="384"/>
      <c r="E3" s="384"/>
      <c r="F3" s="384"/>
      <c r="G3" s="384"/>
      <c r="H3" s="384"/>
    </row>
    <row r="4" spans="1:8">
      <c r="A4" s="385"/>
      <c r="B4" s="384"/>
      <c r="C4" s="383" t="s">
        <v>0</v>
      </c>
      <c r="D4" s="383" t="s">
        <v>1</v>
      </c>
      <c r="E4" s="383" t="s">
        <v>2</v>
      </c>
      <c r="F4" s="383" t="s">
        <v>3</v>
      </c>
      <c r="G4" s="383" t="s">
        <v>4</v>
      </c>
      <c r="H4" s="383" t="s">
        <v>5</v>
      </c>
    </row>
    <row r="5" spans="1:8" ht="41.4" customHeight="1">
      <c r="A5" s="629" t="s">
        <v>393</v>
      </c>
      <c r="B5" s="630"/>
      <c r="C5" s="643" t="s">
        <v>394</v>
      </c>
      <c r="D5" s="643"/>
      <c r="E5" s="643" t="s">
        <v>631</v>
      </c>
      <c r="F5" s="641" t="s">
        <v>395</v>
      </c>
      <c r="G5" s="641" t="s">
        <v>396</v>
      </c>
      <c r="H5" s="381" t="s">
        <v>630</v>
      </c>
    </row>
    <row r="6" spans="1:8" ht="24">
      <c r="A6" s="633"/>
      <c r="B6" s="634"/>
      <c r="C6" s="382" t="s">
        <v>397</v>
      </c>
      <c r="D6" s="382" t="s">
        <v>398</v>
      </c>
      <c r="E6" s="643"/>
      <c r="F6" s="642"/>
      <c r="G6" s="642"/>
      <c r="H6" s="381" t="s">
        <v>629</v>
      </c>
    </row>
    <row r="7" spans="1:8">
      <c r="A7" s="373">
        <v>1</v>
      </c>
      <c r="B7" s="388" t="s">
        <v>490</v>
      </c>
      <c r="C7" s="373">
        <v>781286.10300000012</v>
      </c>
      <c r="D7" s="373">
        <v>394557189.63679981</v>
      </c>
      <c r="E7" s="373">
        <v>961045.6060254582</v>
      </c>
      <c r="F7" s="373">
        <v>0</v>
      </c>
      <c r="G7" s="373">
        <v>0</v>
      </c>
      <c r="H7" s="372">
        <f t="shared" ref="H7:H34" si="0">C7+D7-E7-F7</f>
        <v>394377430.13377434</v>
      </c>
    </row>
    <row r="8" spans="1:8">
      <c r="A8" s="373">
        <v>2</v>
      </c>
      <c r="B8" s="388" t="s">
        <v>403</v>
      </c>
      <c r="C8" s="373">
        <v>1033372.1618</v>
      </c>
      <c r="D8" s="373">
        <v>74557910.220999986</v>
      </c>
      <c r="E8" s="373">
        <v>650782.37948166137</v>
      </c>
      <c r="F8" s="373">
        <v>0</v>
      </c>
      <c r="G8" s="373">
        <v>0</v>
      </c>
      <c r="H8" s="372">
        <f t="shared" si="0"/>
        <v>74940500.003318325</v>
      </c>
    </row>
    <row r="9" spans="1:8">
      <c r="A9" s="373">
        <v>3</v>
      </c>
      <c r="B9" s="388" t="s">
        <v>404</v>
      </c>
      <c r="C9" s="373">
        <v>0</v>
      </c>
      <c r="D9" s="373">
        <v>40257850.188500002</v>
      </c>
      <c r="E9" s="373">
        <v>79.771500000000003</v>
      </c>
      <c r="F9" s="373">
        <v>0</v>
      </c>
      <c r="G9" s="373">
        <v>0</v>
      </c>
      <c r="H9" s="372">
        <f t="shared" si="0"/>
        <v>40257770.417000003</v>
      </c>
    </row>
    <row r="10" spans="1:8">
      <c r="A10" s="373">
        <v>4</v>
      </c>
      <c r="B10" s="388" t="s">
        <v>491</v>
      </c>
      <c r="C10" s="373">
        <v>7401103.9433000004</v>
      </c>
      <c r="D10" s="373">
        <v>145119320.30939999</v>
      </c>
      <c r="E10" s="373">
        <v>1805488.1545000011</v>
      </c>
      <c r="F10" s="373">
        <v>0</v>
      </c>
      <c r="G10" s="373">
        <v>0</v>
      </c>
      <c r="H10" s="372">
        <f t="shared" si="0"/>
        <v>150714936.09819999</v>
      </c>
    </row>
    <row r="11" spans="1:8">
      <c r="A11" s="373">
        <v>5</v>
      </c>
      <c r="B11" s="388" t="s">
        <v>405</v>
      </c>
      <c r="C11" s="373">
        <v>4705443.3528999994</v>
      </c>
      <c r="D11" s="373">
        <v>96882277.653899997</v>
      </c>
      <c r="E11" s="373">
        <v>1848830.6852000004</v>
      </c>
      <c r="F11" s="373">
        <v>0</v>
      </c>
      <c r="G11" s="373">
        <v>0</v>
      </c>
      <c r="H11" s="372">
        <f t="shared" si="0"/>
        <v>99738890.32159999</v>
      </c>
    </row>
    <row r="12" spans="1:8">
      <c r="A12" s="373">
        <v>6</v>
      </c>
      <c r="B12" s="388" t="s">
        <v>406</v>
      </c>
      <c r="C12" s="373">
        <v>3542630.0625</v>
      </c>
      <c r="D12" s="373">
        <v>31620037.437299985</v>
      </c>
      <c r="E12" s="373">
        <v>956737.13830000046</v>
      </c>
      <c r="F12" s="373">
        <v>0</v>
      </c>
      <c r="G12" s="373">
        <v>0</v>
      </c>
      <c r="H12" s="372">
        <f t="shared" si="0"/>
        <v>34205930.36149998</v>
      </c>
    </row>
    <row r="13" spans="1:8">
      <c r="A13" s="373">
        <v>7</v>
      </c>
      <c r="B13" s="388" t="s">
        <v>407</v>
      </c>
      <c r="C13" s="373">
        <v>377786.7807</v>
      </c>
      <c r="D13" s="373">
        <v>99989278.481900036</v>
      </c>
      <c r="E13" s="373">
        <v>768544.38500000013</v>
      </c>
      <c r="F13" s="373">
        <v>0</v>
      </c>
      <c r="G13" s="373">
        <v>0</v>
      </c>
      <c r="H13" s="372">
        <f t="shared" si="0"/>
        <v>99598520.877600029</v>
      </c>
    </row>
    <row r="14" spans="1:8">
      <c r="A14" s="373">
        <v>8</v>
      </c>
      <c r="B14" s="388" t="s">
        <v>408</v>
      </c>
      <c r="C14" s="373">
        <v>1116588.0100000002</v>
      </c>
      <c r="D14" s="373">
        <v>60599855.719499961</v>
      </c>
      <c r="E14" s="373">
        <v>1042179.7174999999</v>
      </c>
      <c r="F14" s="373">
        <v>0</v>
      </c>
      <c r="G14" s="373">
        <v>0</v>
      </c>
      <c r="H14" s="372">
        <f t="shared" si="0"/>
        <v>60674264.011999957</v>
      </c>
    </row>
    <row r="15" spans="1:8">
      <c r="A15" s="373">
        <v>9</v>
      </c>
      <c r="B15" s="388" t="s">
        <v>409</v>
      </c>
      <c r="C15" s="373">
        <v>1699748.5399999998</v>
      </c>
      <c r="D15" s="373">
        <v>50639966.514099993</v>
      </c>
      <c r="E15" s="373">
        <v>600115.13229999982</v>
      </c>
      <c r="F15" s="373">
        <v>0</v>
      </c>
      <c r="G15" s="373">
        <v>0</v>
      </c>
      <c r="H15" s="372">
        <f t="shared" si="0"/>
        <v>51739599.921799995</v>
      </c>
    </row>
    <row r="16" spans="1:8">
      <c r="A16" s="373">
        <v>10</v>
      </c>
      <c r="B16" s="388" t="s">
        <v>410</v>
      </c>
      <c r="C16" s="373">
        <v>926963.57330000005</v>
      </c>
      <c r="D16" s="373">
        <v>27222936.552100006</v>
      </c>
      <c r="E16" s="373">
        <v>614021.88590000046</v>
      </c>
      <c r="F16" s="373">
        <v>0</v>
      </c>
      <c r="G16" s="373">
        <v>0</v>
      </c>
      <c r="H16" s="372">
        <f t="shared" si="0"/>
        <v>27535878.239500005</v>
      </c>
    </row>
    <row r="17" spans="1:8">
      <c r="A17" s="373">
        <v>11</v>
      </c>
      <c r="B17" s="388" t="s">
        <v>411</v>
      </c>
      <c r="C17" s="373">
        <v>958362.46279999986</v>
      </c>
      <c r="D17" s="373">
        <v>9942589.8113999981</v>
      </c>
      <c r="E17" s="373">
        <v>440772.5713000003</v>
      </c>
      <c r="F17" s="373">
        <v>0</v>
      </c>
      <c r="G17" s="373">
        <v>0</v>
      </c>
      <c r="H17" s="372">
        <f t="shared" si="0"/>
        <v>10460179.702899998</v>
      </c>
    </row>
    <row r="18" spans="1:8">
      <c r="A18" s="373">
        <v>12</v>
      </c>
      <c r="B18" s="388" t="s">
        <v>412</v>
      </c>
      <c r="C18" s="373">
        <v>5256678.2159000011</v>
      </c>
      <c r="D18" s="373">
        <v>73739232.048400089</v>
      </c>
      <c r="E18" s="373">
        <v>2924120.7520688409</v>
      </c>
      <c r="F18" s="373">
        <v>0</v>
      </c>
      <c r="G18" s="373">
        <v>0</v>
      </c>
      <c r="H18" s="372">
        <f t="shared" si="0"/>
        <v>76071789.512231246</v>
      </c>
    </row>
    <row r="19" spans="1:8">
      <c r="A19" s="373">
        <v>13</v>
      </c>
      <c r="B19" s="388" t="s">
        <v>413</v>
      </c>
      <c r="C19" s="373">
        <v>1389159.7131999999</v>
      </c>
      <c r="D19" s="373">
        <v>19285644.894799989</v>
      </c>
      <c r="E19" s="373">
        <v>477747.07930000004</v>
      </c>
      <c r="F19" s="373">
        <v>0</v>
      </c>
      <c r="G19" s="373">
        <v>0</v>
      </c>
      <c r="H19" s="372">
        <f t="shared" si="0"/>
        <v>20197057.528699987</v>
      </c>
    </row>
    <row r="20" spans="1:8">
      <c r="A20" s="373">
        <v>14</v>
      </c>
      <c r="B20" s="388" t="s">
        <v>414</v>
      </c>
      <c r="C20" s="373">
        <v>4547083.1237000003</v>
      </c>
      <c r="D20" s="373">
        <v>143945306.80179989</v>
      </c>
      <c r="E20" s="373">
        <v>2538417.4132999959</v>
      </c>
      <c r="F20" s="373">
        <v>0</v>
      </c>
      <c r="G20" s="373">
        <v>0</v>
      </c>
      <c r="H20" s="372">
        <f t="shared" si="0"/>
        <v>145953972.51219988</v>
      </c>
    </row>
    <row r="21" spans="1:8">
      <c r="A21" s="373">
        <v>15</v>
      </c>
      <c r="B21" s="388" t="s">
        <v>415</v>
      </c>
      <c r="C21" s="373">
        <v>590644.39</v>
      </c>
      <c r="D21" s="373">
        <v>47273667.204300009</v>
      </c>
      <c r="E21" s="373">
        <v>357341.04539999983</v>
      </c>
      <c r="F21" s="373">
        <v>0</v>
      </c>
      <c r="G21" s="373">
        <v>0</v>
      </c>
      <c r="H21" s="372">
        <f t="shared" si="0"/>
        <v>47506970.548900008</v>
      </c>
    </row>
    <row r="22" spans="1:8">
      <c r="A22" s="373">
        <v>16</v>
      </c>
      <c r="B22" s="388" t="s">
        <v>416</v>
      </c>
      <c r="C22" s="373">
        <v>0</v>
      </c>
      <c r="D22" s="373">
        <v>163183.7415</v>
      </c>
      <c r="E22" s="373">
        <v>362.09739999999999</v>
      </c>
      <c r="F22" s="373">
        <v>0</v>
      </c>
      <c r="G22" s="373">
        <v>0</v>
      </c>
      <c r="H22" s="372">
        <f t="shared" si="0"/>
        <v>162821.6441</v>
      </c>
    </row>
    <row r="23" spans="1:8">
      <c r="A23" s="373">
        <v>17</v>
      </c>
      <c r="B23" s="388" t="s">
        <v>494</v>
      </c>
      <c r="C23" s="373">
        <v>11563.13</v>
      </c>
      <c r="D23" s="373">
        <v>2638226.1824000007</v>
      </c>
      <c r="E23" s="373">
        <v>158947.09209999998</v>
      </c>
      <c r="F23" s="373">
        <v>0</v>
      </c>
      <c r="G23" s="373">
        <v>0</v>
      </c>
      <c r="H23" s="372">
        <f t="shared" si="0"/>
        <v>2490842.2203000006</v>
      </c>
    </row>
    <row r="24" spans="1:8">
      <c r="A24" s="373">
        <v>18</v>
      </c>
      <c r="B24" s="388" t="s">
        <v>417</v>
      </c>
      <c r="C24" s="373">
        <v>0</v>
      </c>
      <c r="D24" s="373">
        <v>3532675.9383</v>
      </c>
      <c r="E24" s="373">
        <v>15753.819499999998</v>
      </c>
      <c r="F24" s="373">
        <v>0</v>
      </c>
      <c r="G24" s="373">
        <v>0</v>
      </c>
      <c r="H24" s="372">
        <f t="shared" si="0"/>
        <v>3516922.1187999998</v>
      </c>
    </row>
    <row r="25" spans="1:8">
      <c r="A25" s="373">
        <v>19</v>
      </c>
      <c r="B25" s="388" t="s">
        <v>418</v>
      </c>
      <c r="C25" s="373">
        <v>19273.82</v>
      </c>
      <c r="D25" s="373">
        <v>2996732.2701000003</v>
      </c>
      <c r="E25" s="373">
        <v>26232.690400000003</v>
      </c>
      <c r="F25" s="373">
        <v>0</v>
      </c>
      <c r="G25" s="373">
        <v>0</v>
      </c>
      <c r="H25" s="372">
        <f t="shared" si="0"/>
        <v>2989773.3997</v>
      </c>
    </row>
    <row r="26" spans="1:8">
      <c r="A26" s="373">
        <v>20</v>
      </c>
      <c r="B26" s="388" t="s">
        <v>493</v>
      </c>
      <c r="C26" s="373">
        <v>1644718.1686</v>
      </c>
      <c r="D26" s="373">
        <v>32439242.229100008</v>
      </c>
      <c r="E26" s="373">
        <v>385503.92979999987</v>
      </c>
      <c r="F26" s="373">
        <v>0</v>
      </c>
      <c r="G26" s="373">
        <v>0</v>
      </c>
      <c r="H26" s="372">
        <f t="shared" si="0"/>
        <v>33698456.467900008</v>
      </c>
    </row>
    <row r="27" spans="1:8">
      <c r="A27" s="373">
        <v>21</v>
      </c>
      <c r="B27" s="388" t="s">
        <v>419</v>
      </c>
      <c r="C27" s="373">
        <v>418.97</v>
      </c>
      <c r="D27" s="373">
        <v>2654630.6230999995</v>
      </c>
      <c r="E27" s="373">
        <v>68370.83170000001</v>
      </c>
      <c r="F27" s="373">
        <v>0</v>
      </c>
      <c r="G27" s="373">
        <v>0</v>
      </c>
      <c r="H27" s="372">
        <f t="shared" si="0"/>
        <v>2586678.7613999997</v>
      </c>
    </row>
    <row r="28" spans="1:8">
      <c r="A28" s="373">
        <v>22</v>
      </c>
      <c r="B28" s="388" t="s">
        <v>420</v>
      </c>
      <c r="C28" s="373">
        <v>485658.6433</v>
      </c>
      <c r="D28" s="373">
        <v>1553997.7994999997</v>
      </c>
      <c r="E28" s="373">
        <v>23180.796200000004</v>
      </c>
      <c r="F28" s="373">
        <v>0</v>
      </c>
      <c r="G28" s="373">
        <v>0</v>
      </c>
      <c r="H28" s="372">
        <f t="shared" si="0"/>
        <v>2016475.6465999999</v>
      </c>
    </row>
    <row r="29" spans="1:8">
      <c r="A29" s="373">
        <v>23</v>
      </c>
      <c r="B29" s="388" t="s">
        <v>421</v>
      </c>
      <c r="C29" s="373">
        <v>7939309.430599994</v>
      </c>
      <c r="D29" s="373">
        <v>189103082.47540009</v>
      </c>
      <c r="E29" s="373">
        <v>4867102.3705000002</v>
      </c>
      <c r="F29" s="373">
        <v>0</v>
      </c>
      <c r="G29" s="373">
        <v>0</v>
      </c>
      <c r="H29" s="372">
        <f t="shared" si="0"/>
        <v>192175289.53550008</v>
      </c>
    </row>
    <row r="30" spans="1:8">
      <c r="A30" s="373">
        <v>24</v>
      </c>
      <c r="B30" s="388" t="s">
        <v>492</v>
      </c>
      <c r="C30" s="373">
        <v>9146758.3290000018</v>
      </c>
      <c r="D30" s="373">
        <v>139772045.83039978</v>
      </c>
      <c r="E30" s="373">
        <v>6629044.1991999941</v>
      </c>
      <c r="F30" s="373">
        <v>0</v>
      </c>
      <c r="G30" s="373">
        <v>0</v>
      </c>
      <c r="H30" s="372">
        <f t="shared" si="0"/>
        <v>142289759.96019977</v>
      </c>
    </row>
    <row r="31" spans="1:8">
      <c r="A31" s="373">
        <v>25</v>
      </c>
      <c r="B31" s="388" t="s">
        <v>422</v>
      </c>
      <c r="C31" s="373">
        <v>3025480.1029999987</v>
      </c>
      <c r="D31" s="373">
        <v>68934789.787899986</v>
      </c>
      <c r="E31" s="373">
        <v>2061237.0612999971</v>
      </c>
      <c r="F31" s="373">
        <v>0</v>
      </c>
      <c r="G31" s="373">
        <v>0</v>
      </c>
      <c r="H31" s="372">
        <f t="shared" si="0"/>
        <v>69899032.829599991</v>
      </c>
    </row>
    <row r="32" spans="1:8">
      <c r="A32" s="373">
        <v>26</v>
      </c>
      <c r="B32" s="388" t="s">
        <v>489</v>
      </c>
      <c r="C32" s="373">
        <v>4295742.3936000001</v>
      </c>
      <c r="D32" s="373">
        <v>47342060.837999895</v>
      </c>
      <c r="E32" s="373">
        <v>3450523.1583000021</v>
      </c>
      <c r="F32" s="373">
        <v>0</v>
      </c>
      <c r="G32" s="373">
        <v>653808.14295938262</v>
      </c>
      <c r="H32" s="372">
        <f t="shared" si="0"/>
        <v>48187280.073299892</v>
      </c>
    </row>
    <row r="33" spans="1:8">
      <c r="A33" s="373">
        <v>27</v>
      </c>
      <c r="B33" s="373" t="s">
        <v>423</v>
      </c>
      <c r="C33" s="373">
        <v>37785056.581540361</v>
      </c>
      <c r="D33" s="373">
        <v>159519778.85231739</v>
      </c>
      <c r="E33" s="373">
        <v>0</v>
      </c>
      <c r="F33" s="373">
        <v>0</v>
      </c>
      <c r="G33" s="373">
        <v>0</v>
      </c>
      <c r="H33" s="372">
        <f t="shared" si="0"/>
        <v>197304835.43385774</v>
      </c>
    </row>
    <row r="34" spans="1:8">
      <c r="A34" s="373">
        <v>28</v>
      </c>
      <c r="B34" s="377" t="s">
        <v>64</v>
      </c>
      <c r="C34" s="377">
        <f>SUM(C7:C33)</f>
        <v>98680830.002740353</v>
      </c>
      <c r="D34" s="377">
        <f>SUM(D7:D33)</f>
        <v>1966283510.0432165</v>
      </c>
      <c r="E34" s="377">
        <f>SUM(E7:E33)</f>
        <v>33672481.763475955</v>
      </c>
      <c r="F34" s="377">
        <f>SUM(F7:F33)</f>
        <v>0</v>
      </c>
      <c r="G34" s="377">
        <f>SUM(G7:G33)</f>
        <v>653808.14295938262</v>
      </c>
      <c r="H34" s="372">
        <f t="shared" si="0"/>
        <v>2031291858.282481</v>
      </c>
    </row>
    <row r="36" spans="1:8">
      <c r="B36" s="387"/>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7" bestFit="1" customWidth="1"/>
    <col min="2" max="2" width="108" style="287" bestFit="1" customWidth="1"/>
    <col min="3" max="3" width="35.5546875" style="287" customWidth="1"/>
    <col min="4" max="4" width="38.44140625" style="287" customWidth="1"/>
    <col min="5" max="16384" width="9.109375" style="287"/>
  </cols>
  <sheetData>
    <row r="1" spans="1:4" ht="13.8">
      <c r="A1" s="285" t="s">
        <v>30</v>
      </c>
      <c r="B1" s="370" t="str">
        <f>Info!C2</f>
        <v>Terabank</v>
      </c>
    </row>
    <row r="2" spans="1:4">
      <c r="A2" s="285" t="s">
        <v>31</v>
      </c>
      <c r="B2" s="369">
        <f>'1. key ratios'!B2</f>
        <v>45747</v>
      </c>
    </row>
    <row r="3" spans="1:4">
      <c r="A3" s="286" t="s">
        <v>424</v>
      </c>
    </row>
    <row r="5" spans="1:4">
      <c r="A5" s="644" t="s">
        <v>638</v>
      </c>
      <c r="B5" s="644"/>
      <c r="C5" s="368" t="s">
        <v>441</v>
      </c>
      <c r="D5" s="368" t="s">
        <v>482</v>
      </c>
    </row>
    <row r="6" spans="1:4">
      <c r="A6" s="396">
        <v>1</v>
      </c>
      <c r="B6" s="389" t="s">
        <v>637</v>
      </c>
      <c r="C6" s="391">
        <v>32284380.829354361</v>
      </c>
      <c r="D6" s="391">
        <v>178227.78501139692</v>
      </c>
    </row>
    <row r="7" spans="1:4">
      <c r="A7" s="393">
        <v>2</v>
      </c>
      <c r="B7" s="389" t="s">
        <v>636</v>
      </c>
      <c r="C7" s="391">
        <v>9739873.4842248466</v>
      </c>
      <c r="D7" s="391">
        <v>-178227.78501139692</v>
      </c>
    </row>
    <row r="8" spans="1:4">
      <c r="A8" s="395">
        <v>2.1</v>
      </c>
      <c r="B8" s="394" t="s">
        <v>497</v>
      </c>
      <c r="C8" s="391">
        <v>1793985.3667999995</v>
      </c>
      <c r="D8" s="391">
        <v>-178227.78501139692</v>
      </c>
    </row>
    <row r="9" spans="1:4">
      <c r="A9" s="395">
        <v>2.2000000000000002</v>
      </c>
      <c r="B9" s="394" t="s">
        <v>495</v>
      </c>
      <c r="C9" s="391">
        <v>7945888.1174248476</v>
      </c>
      <c r="D9" s="391">
        <v>0</v>
      </c>
    </row>
    <row r="10" spans="1:4">
      <c r="A10" s="396">
        <v>3</v>
      </c>
      <c r="B10" s="389" t="s">
        <v>635</v>
      </c>
      <c r="C10" s="391">
        <v>8495040.7249072008</v>
      </c>
      <c r="D10" s="391">
        <v>0</v>
      </c>
    </row>
    <row r="11" spans="1:4">
      <c r="A11" s="395">
        <v>3.1</v>
      </c>
      <c r="B11" s="394" t="s">
        <v>426</v>
      </c>
      <c r="C11" s="391">
        <v>465316.44685853604</v>
      </c>
      <c r="D11" s="391">
        <v>0</v>
      </c>
    </row>
    <row r="12" spans="1:4">
      <c r="A12" s="395">
        <v>3.2</v>
      </c>
      <c r="B12" s="394" t="s">
        <v>634</v>
      </c>
      <c r="C12" s="391">
        <v>3509883.6253976547</v>
      </c>
      <c r="D12" s="391">
        <v>0</v>
      </c>
    </row>
    <row r="13" spans="1:4">
      <c r="A13" s="395">
        <v>3.3</v>
      </c>
      <c r="B13" s="394" t="s">
        <v>496</v>
      </c>
      <c r="C13" s="391">
        <v>4519840.6526510091</v>
      </c>
      <c r="D13" s="391">
        <v>0</v>
      </c>
    </row>
    <row r="14" spans="1:4">
      <c r="A14" s="393">
        <v>4</v>
      </c>
      <c r="B14" s="392" t="s">
        <v>633</v>
      </c>
      <c r="C14" s="391">
        <v>-46285.074729</v>
      </c>
      <c r="D14" s="391">
        <v>0</v>
      </c>
    </row>
    <row r="15" spans="1:4">
      <c r="A15" s="390">
        <v>5</v>
      </c>
      <c r="B15" s="389" t="s">
        <v>632</v>
      </c>
      <c r="C15" s="361">
        <f>C6+C7-C10+C14</f>
        <v>33482928.513943009</v>
      </c>
      <c r="D15" s="361">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7" bestFit="1" customWidth="1"/>
    <col min="2" max="2" width="128.88671875" style="287" bestFit="1" customWidth="1"/>
    <col min="3" max="3" width="37" style="287" customWidth="1"/>
    <col min="4" max="4" width="50.5546875" style="287" customWidth="1"/>
    <col min="5" max="16384" width="9.109375" style="287"/>
  </cols>
  <sheetData>
    <row r="1" spans="1:4" ht="13.8">
      <c r="A1" s="285" t="s">
        <v>30</v>
      </c>
      <c r="B1" s="370" t="str">
        <f>Info!C2</f>
        <v>Terabank</v>
      </c>
    </row>
    <row r="2" spans="1:4">
      <c r="A2" s="285" t="s">
        <v>31</v>
      </c>
      <c r="B2" s="369">
        <f>'1. key ratios'!B2</f>
        <v>45747</v>
      </c>
    </row>
    <row r="3" spans="1:4">
      <c r="A3" s="286" t="s">
        <v>428</v>
      </c>
    </row>
    <row r="4" spans="1:4">
      <c r="A4" s="286"/>
    </row>
    <row r="5" spans="1:4" ht="15" customHeight="1">
      <c r="A5" s="645" t="s">
        <v>498</v>
      </c>
      <c r="B5" s="646"/>
      <c r="C5" s="649" t="s">
        <v>429</v>
      </c>
      <c r="D5" s="649" t="s">
        <v>430</v>
      </c>
    </row>
    <row r="6" spans="1:4">
      <c r="A6" s="647"/>
      <c r="B6" s="648"/>
      <c r="C6" s="649"/>
      <c r="D6" s="649"/>
    </row>
    <row r="7" spans="1:4">
      <c r="A7" s="361">
        <v>1</v>
      </c>
      <c r="B7" s="361" t="s">
        <v>425</v>
      </c>
      <c r="C7" s="391">
        <v>58562922.59208791</v>
      </c>
      <c r="D7" s="397"/>
    </row>
    <row r="8" spans="1:4">
      <c r="A8" s="391">
        <v>2</v>
      </c>
      <c r="B8" s="391" t="s">
        <v>431</v>
      </c>
      <c r="C8" s="391">
        <v>13263698.725882022</v>
      </c>
      <c r="D8" s="397"/>
    </row>
    <row r="9" spans="1:4">
      <c r="A9" s="391">
        <v>3</v>
      </c>
      <c r="B9" s="400" t="s">
        <v>641</v>
      </c>
      <c r="C9" s="391">
        <v>144555.68033145941</v>
      </c>
      <c r="D9" s="397"/>
    </row>
    <row r="10" spans="1:4">
      <c r="A10" s="391">
        <v>4</v>
      </c>
      <c r="B10" s="391" t="s">
        <v>432</v>
      </c>
      <c r="C10" s="391">
        <v>10456908.397101494</v>
      </c>
      <c r="D10" s="397"/>
    </row>
    <row r="11" spans="1:4">
      <c r="A11" s="391">
        <v>5</v>
      </c>
      <c r="B11" s="399" t="s">
        <v>640</v>
      </c>
      <c r="C11" s="391">
        <v>5997448.734761213</v>
      </c>
      <c r="D11" s="397"/>
    </row>
    <row r="12" spans="1:4">
      <c r="A12" s="391">
        <v>6</v>
      </c>
      <c r="B12" s="399" t="s">
        <v>433</v>
      </c>
      <c r="C12" s="391">
        <v>3350858.5959186298</v>
      </c>
      <c r="D12" s="397"/>
    </row>
    <row r="13" spans="1:4">
      <c r="A13" s="391">
        <v>7</v>
      </c>
      <c r="B13" s="399" t="s">
        <v>436</v>
      </c>
      <c r="C13" s="391">
        <v>900327.54</v>
      </c>
      <c r="D13" s="397"/>
    </row>
    <row r="14" spans="1:4">
      <c r="A14" s="391">
        <v>8</v>
      </c>
      <c r="B14" s="399" t="s">
        <v>434</v>
      </c>
      <c r="C14" s="391">
        <v>0</v>
      </c>
      <c r="D14" s="391"/>
    </row>
    <row r="15" spans="1:4">
      <c r="A15" s="391">
        <v>9</v>
      </c>
      <c r="B15" s="399" t="s">
        <v>435</v>
      </c>
      <c r="C15" s="391">
        <v>0</v>
      </c>
      <c r="D15" s="391"/>
    </row>
    <row r="16" spans="1:4">
      <c r="A16" s="391">
        <v>10</v>
      </c>
      <c r="B16" s="399" t="s">
        <v>437</v>
      </c>
      <c r="C16" s="391">
        <v>0</v>
      </c>
      <c r="D16" s="391"/>
    </row>
    <row r="17" spans="1:4">
      <c r="A17" s="391">
        <v>11</v>
      </c>
      <c r="B17" s="399" t="s">
        <v>639</v>
      </c>
      <c r="C17" s="391">
        <v>208273.52642164932</v>
      </c>
      <c r="D17" s="397"/>
    </row>
    <row r="18" spans="1:4">
      <c r="A18" s="361">
        <v>12</v>
      </c>
      <c r="B18" s="398" t="s">
        <v>427</v>
      </c>
      <c r="C18" s="361">
        <f>C7+C8+C9-C10</f>
        <v>61514268.601199895</v>
      </c>
      <c r="D18" s="397"/>
    </row>
    <row r="21" spans="1:4">
      <c r="B21" s="285"/>
    </row>
    <row r="22" spans="1:4">
      <c r="B22" s="285"/>
    </row>
    <row r="23" spans="1:4">
      <c r="B23" s="286"/>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4" bestFit="1" customWidth="1"/>
    <col min="2" max="2" width="63.88671875" style="384" customWidth="1"/>
    <col min="3" max="3" width="15.5546875" style="384" customWidth="1"/>
    <col min="4" max="18" width="22.33203125" style="384" customWidth="1"/>
    <col min="19" max="19" width="23.33203125" style="384" bestFit="1" customWidth="1"/>
    <col min="20" max="26" width="22.33203125" style="384" customWidth="1"/>
    <col min="27" max="27" width="23.33203125" style="384" bestFit="1" customWidth="1"/>
    <col min="28" max="28" width="20" style="384" customWidth="1"/>
    <col min="29" max="16384" width="9.109375" style="384"/>
  </cols>
  <sheetData>
    <row r="1" spans="1:28" ht="13.8">
      <c r="A1" s="285" t="s">
        <v>30</v>
      </c>
      <c r="B1" s="370" t="str">
        <f>Info!C2</f>
        <v>Terabank</v>
      </c>
    </row>
    <row r="2" spans="1:28">
      <c r="A2" s="285" t="s">
        <v>31</v>
      </c>
      <c r="B2" s="369">
        <f>'1. key ratios'!B2</f>
        <v>45747</v>
      </c>
      <c r="C2" s="385"/>
    </row>
    <row r="3" spans="1:28">
      <c r="A3" s="286"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9"/>
      <c r="U5" s="409"/>
      <c r="V5" s="409"/>
      <c r="W5" s="409"/>
      <c r="X5" s="409"/>
      <c r="Y5" s="409"/>
      <c r="Z5" s="409"/>
      <c r="AA5" s="408"/>
      <c r="AB5" s="403"/>
    </row>
    <row r="6" spans="1:28" ht="12" customHeight="1">
      <c r="A6" s="653"/>
      <c r="B6" s="654"/>
      <c r="C6" s="659" t="s">
        <v>64</v>
      </c>
      <c r="D6" s="661" t="s">
        <v>652</v>
      </c>
      <c r="E6" s="661"/>
      <c r="F6" s="661"/>
      <c r="G6" s="661"/>
      <c r="H6" s="661" t="s">
        <v>651</v>
      </c>
      <c r="I6" s="661"/>
      <c r="J6" s="661"/>
      <c r="K6" s="661"/>
      <c r="L6" s="406"/>
      <c r="M6" s="662" t="s">
        <v>650</v>
      </c>
      <c r="N6" s="662"/>
      <c r="O6" s="662"/>
      <c r="P6" s="662"/>
      <c r="Q6" s="662"/>
      <c r="R6" s="662"/>
      <c r="S6" s="642"/>
      <c r="T6" s="407"/>
      <c r="U6" s="650" t="s">
        <v>649</v>
      </c>
      <c r="V6" s="650"/>
      <c r="W6" s="650"/>
      <c r="X6" s="650"/>
      <c r="Y6" s="650"/>
      <c r="Z6" s="650"/>
      <c r="AA6" s="643"/>
      <c r="AB6" s="406"/>
    </row>
    <row r="7" spans="1:28" ht="24">
      <c r="A7" s="655"/>
      <c r="B7" s="656"/>
      <c r="C7" s="660"/>
      <c r="D7" s="405"/>
      <c r="E7" s="381" t="s">
        <v>440</v>
      </c>
      <c r="F7" s="381" t="s">
        <v>647</v>
      </c>
      <c r="G7" s="383" t="s">
        <v>648</v>
      </c>
      <c r="H7" s="385"/>
      <c r="I7" s="381" t="s">
        <v>440</v>
      </c>
      <c r="J7" s="381" t="s">
        <v>647</v>
      </c>
      <c r="K7" s="383" t="s">
        <v>648</v>
      </c>
      <c r="L7" s="404"/>
      <c r="M7" s="381" t="s">
        <v>440</v>
      </c>
      <c r="N7" s="381" t="s">
        <v>647</v>
      </c>
      <c r="O7" s="381" t="s">
        <v>646</v>
      </c>
      <c r="P7" s="381" t="s">
        <v>645</v>
      </c>
      <c r="Q7" s="381" t="s">
        <v>644</v>
      </c>
      <c r="R7" s="381" t="s">
        <v>643</v>
      </c>
      <c r="S7" s="381" t="s">
        <v>642</v>
      </c>
      <c r="T7" s="404"/>
      <c r="U7" s="381" t="s">
        <v>440</v>
      </c>
      <c r="V7" s="381" t="s">
        <v>647</v>
      </c>
      <c r="W7" s="381" t="s">
        <v>646</v>
      </c>
      <c r="X7" s="381" t="s">
        <v>645</v>
      </c>
      <c r="Y7" s="381" t="s">
        <v>644</v>
      </c>
      <c r="Z7" s="381" t="s">
        <v>643</v>
      </c>
      <c r="AA7" s="381" t="s">
        <v>642</v>
      </c>
      <c r="AB7" s="403"/>
    </row>
    <row r="8" spans="1:28">
      <c r="A8" s="402">
        <v>1</v>
      </c>
      <c r="B8" s="377" t="s">
        <v>441</v>
      </c>
      <c r="C8" s="377">
        <v>1500024663.2521005</v>
      </c>
      <c r="D8" s="377">
        <v>1367460442.6840031</v>
      </c>
      <c r="E8" s="377">
        <v>48132206.672299996</v>
      </c>
      <c r="F8" s="377">
        <v>0</v>
      </c>
      <c r="G8" s="377">
        <v>0</v>
      </c>
      <c r="H8" s="377">
        <v>71668447.146900013</v>
      </c>
      <c r="I8" s="377">
        <v>10272687.1667</v>
      </c>
      <c r="J8" s="377">
        <v>15113269.388999999</v>
      </c>
      <c r="K8" s="377">
        <v>0</v>
      </c>
      <c r="L8" s="377">
        <v>60895773.421199962</v>
      </c>
      <c r="M8" s="377">
        <v>2754605.6532999999</v>
      </c>
      <c r="N8" s="377">
        <v>5804673.4951999998</v>
      </c>
      <c r="O8" s="377">
        <v>10198228.701799992</v>
      </c>
      <c r="P8" s="377">
        <v>11805913.821099998</v>
      </c>
      <c r="Q8" s="377">
        <v>10425566.609799998</v>
      </c>
      <c r="R8" s="377">
        <v>1864921.2419</v>
      </c>
      <c r="S8" s="377">
        <v>0</v>
      </c>
      <c r="T8" s="373"/>
      <c r="U8" s="373">
        <v>0</v>
      </c>
      <c r="V8" s="373">
        <v>0</v>
      </c>
      <c r="W8" s="373">
        <v>0</v>
      </c>
      <c r="X8" s="373">
        <v>0</v>
      </c>
      <c r="Y8" s="373">
        <v>0</v>
      </c>
      <c r="Z8" s="373">
        <v>0</v>
      </c>
      <c r="AA8" s="373">
        <v>0</v>
      </c>
    </row>
    <row r="9" spans="1:28">
      <c r="A9" s="373">
        <v>1.1000000000000001</v>
      </c>
      <c r="B9" s="393" t="s">
        <v>442</v>
      </c>
      <c r="C9" s="373">
        <v>0</v>
      </c>
      <c r="D9" s="373">
        <v>0</v>
      </c>
      <c r="E9" s="373">
        <v>0</v>
      </c>
      <c r="F9" s="373">
        <v>0</v>
      </c>
      <c r="G9" s="373">
        <v>0</v>
      </c>
      <c r="H9" s="373">
        <v>0</v>
      </c>
      <c r="I9" s="373">
        <v>0</v>
      </c>
      <c r="J9" s="373">
        <v>0</v>
      </c>
      <c r="K9" s="373">
        <v>0</v>
      </c>
      <c r="L9" s="373">
        <v>0</v>
      </c>
      <c r="M9" s="373">
        <v>0</v>
      </c>
      <c r="N9" s="373">
        <v>0</v>
      </c>
      <c r="O9" s="373">
        <v>0</v>
      </c>
      <c r="P9" s="373">
        <v>0</v>
      </c>
      <c r="Q9" s="373">
        <v>0</v>
      </c>
      <c r="R9" s="373">
        <v>0</v>
      </c>
      <c r="S9" s="373">
        <v>0</v>
      </c>
      <c r="T9" s="373"/>
      <c r="U9" s="373">
        <v>0</v>
      </c>
      <c r="V9" s="373">
        <v>0</v>
      </c>
      <c r="W9" s="373">
        <v>0</v>
      </c>
      <c r="X9" s="373">
        <v>0</v>
      </c>
      <c r="Y9" s="373">
        <v>0</v>
      </c>
      <c r="Z9" s="373">
        <v>0</v>
      </c>
      <c r="AA9" s="373">
        <v>0</v>
      </c>
    </row>
    <row r="10" spans="1:28">
      <c r="A10" s="373">
        <v>1.2</v>
      </c>
      <c r="B10" s="393" t="s">
        <v>443</v>
      </c>
      <c r="C10" s="373">
        <v>0</v>
      </c>
      <c r="D10" s="373">
        <v>0</v>
      </c>
      <c r="E10" s="373">
        <v>0</v>
      </c>
      <c r="F10" s="373">
        <v>0</v>
      </c>
      <c r="G10" s="373">
        <v>0</v>
      </c>
      <c r="H10" s="373">
        <v>0</v>
      </c>
      <c r="I10" s="373">
        <v>0</v>
      </c>
      <c r="J10" s="373">
        <v>0</v>
      </c>
      <c r="K10" s="373">
        <v>0</v>
      </c>
      <c r="L10" s="373">
        <v>0</v>
      </c>
      <c r="M10" s="373">
        <v>0</v>
      </c>
      <c r="N10" s="373">
        <v>0</v>
      </c>
      <c r="O10" s="373">
        <v>0</v>
      </c>
      <c r="P10" s="373">
        <v>0</v>
      </c>
      <c r="Q10" s="373">
        <v>0</v>
      </c>
      <c r="R10" s="373">
        <v>0</v>
      </c>
      <c r="S10" s="373">
        <v>0</v>
      </c>
      <c r="T10" s="373"/>
      <c r="U10" s="373">
        <v>0</v>
      </c>
      <c r="V10" s="373">
        <v>0</v>
      </c>
      <c r="W10" s="373">
        <v>0</v>
      </c>
      <c r="X10" s="373">
        <v>0</v>
      </c>
      <c r="Y10" s="373">
        <v>0</v>
      </c>
      <c r="Z10" s="373">
        <v>0</v>
      </c>
      <c r="AA10" s="373">
        <v>0</v>
      </c>
    </row>
    <row r="11" spans="1:28">
      <c r="A11" s="373">
        <v>1.3</v>
      </c>
      <c r="B11" s="393" t="s">
        <v>444</v>
      </c>
      <c r="C11" s="373">
        <v>0</v>
      </c>
      <c r="D11" s="373">
        <v>0</v>
      </c>
      <c r="E11" s="373">
        <v>0</v>
      </c>
      <c r="F11" s="373">
        <v>0</v>
      </c>
      <c r="G11" s="373">
        <v>0</v>
      </c>
      <c r="H11" s="373">
        <v>0</v>
      </c>
      <c r="I11" s="373">
        <v>0</v>
      </c>
      <c r="J11" s="373">
        <v>0</v>
      </c>
      <c r="K11" s="373">
        <v>0</v>
      </c>
      <c r="L11" s="373">
        <v>0</v>
      </c>
      <c r="M11" s="373">
        <v>0</v>
      </c>
      <c r="N11" s="373">
        <v>0</v>
      </c>
      <c r="O11" s="373">
        <v>0</v>
      </c>
      <c r="P11" s="373">
        <v>0</v>
      </c>
      <c r="Q11" s="373">
        <v>0</v>
      </c>
      <c r="R11" s="373">
        <v>0</v>
      </c>
      <c r="S11" s="373">
        <v>0</v>
      </c>
      <c r="T11" s="373"/>
      <c r="U11" s="373">
        <v>0</v>
      </c>
      <c r="V11" s="373">
        <v>0</v>
      </c>
      <c r="W11" s="373">
        <v>0</v>
      </c>
      <c r="X11" s="373">
        <v>0</v>
      </c>
      <c r="Y11" s="373">
        <v>0</v>
      </c>
      <c r="Z11" s="373">
        <v>0</v>
      </c>
      <c r="AA11" s="373">
        <v>0</v>
      </c>
    </row>
    <row r="12" spans="1:28">
      <c r="A12" s="373">
        <v>1.4</v>
      </c>
      <c r="B12" s="393" t="s">
        <v>445</v>
      </c>
      <c r="C12" s="373">
        <v>58626943.683400005</v>
      </c>
      <c r="D12" s="373">
        <v>57636536.574000001</v>
      </c>
      <c r="E12" s="373">
        <v>0</v>
      </c>
      <c r="F12" s="373">
        <v>0</v>
      </c>
      <c r="G12" s="373">
        <v>0</v>
      </c>
      <c r="H12" s="373">
        <v>147404.2194</v>
      </c>
      <c r="I12" s="373">
        <v>0</v>
      </c>
      <c r="J12" s="373">
        <v>0</v>
      </c>
      <c r="K12" s="373">
        <v>0</v>
      </c>
      <c r="L12" s="373">
        <v>843002.89</v>
      </c>
      <c r="M12" s="373">
        <v>0</v>
      </c>
      <c r="N12" s="373">
        <v>0</v>
      </c>
      <c r="O12" s="373">
        <v>0</v>
      </c>
      <c r="P12" s="373">
        <v>843002.89</v>
      </c>
      <c r="Q12" s="373">
        <v>0</v>
      </c>
      <c r="R12" s="373">
        <v>0</v>
      </c>
      <c r="S12" s="373">
        <v>0</v>
      </c>
      <c r="T12" s="373"/>
      <c r="U12" s="373">
        <v>0</v>
      </c>
      <c r="V12" s="373">
        <v>0</v>
      </c>
      <c r="W12" s="373">
        <v>0</v>
      </c>
      <c r="X12" s="373">
        <v>0</v>
      </c>
      <c r="Y12" s="373">
        <v>0</v>
      </c>
      <c r="Z12" s="373">
        <v>0</v>
      </c>
      <c r="AA12" s="373">
        <v>0</v>
      </c>
    </row>
    <row r="13" spans="1:28">
      <c r="A13" s="373">
        <v>1.5</v>
      </c>
      <c r="B13" s="393" t="s">
        <v>446</v>
      </c>
      <c r="C13" s="373">
        <v>671529388.46329999</v>
      </c>
      <c r="D13" s="373">
        <v>609472562.13629997</v>
      </c>
      <c r="E13" s="373">
        <v>29781017.472199999</v>
      </c>
      <c r="F13" s="373">
        <v>0</v>
      </c>
      <c r="G13" s="373">
        <v>0</v>
      </c>
      <c r="H13" s="373">
        <v>37717626.31409999</v>
      </c>
      <c r="I13" s="373">
        <v>5599512.7965000011</v>
      </c>
      <c r="J13" s="373">
        <v>9038346.5778000001</v>
      </c>
      <c r="K13" s="373">
        <v>0</v>
      </c>
      <c r="L13" s="373">
        <v>24339200.012899991</v>
      </c>
      <c r="M13" s="373">
        <v>660275.94929999998</v>
      </c>
      <c r="N13" s="373">
        <v>1472761.1552000002</v>
      </c>
      <c r="O13" s="373">
        <v>1988258.8100999997</v>
      </c>
      <c r="P13" s="373">
        <v>5307644.8579000002</v>
      </c>
      <c r="Q13" s="373">
        <v>5627005.0978999995</v>
      </c>
      <c r="R13" s="373">
        <v>927206.77190000005</v>
      </c>
      <c r="S13" s="373">
        <v>0</v>
      </c>
      <c r="T13" s="373"/>
      <c r="U13" s="373">
        <v>0</v>
      </c>
      <c r="V13" s="373">
        <v>0</v>
      </c>
      <c r="W13" s="373">
        <v>0</v>
      </c>
      <c r="X13" s="373">
        <v>0</v>
      </c>
      <c r="Y13" s="373">
        <v>0</v>
      </c>
      <c r="Z13" s="373">
        <v>0</v>
      </c>
      <c r="AA13" s="373">
        <v>0</v>
      </c>
    </row>
    <row r="14" spans="1:28">
      <c r="A14" s="373">
        <v>1.6</v>
      </c>
      <c r="B14" s="393" t="s">
        <v>447</v>
      </c>
      <c r="C14" s="373">
        <v>769868331.10540056</v>
      </c>
      <c r="D14" s="373">
        <v>700351343.97370315</v>
      </c>
      <c r="E14" s="373">
        <v>18351189.200100001</v>
      </c>
      <c r="F14" s="373">
        <v>0</v>
      </c>
      <c r="G14" s="373">
        <v>0</v>
      </c>
      <c r="H14" s="373">
        <v>33803416.61340002</v>
      </c>
      <c r="I14" s="373">
        <v>4673174.3701999988</v>
      </c>
      <c r="J14" s="373">
        <v>6074922.8111999985</v>
      </c>
      <c r="K14" s="373">
        <v>0</v>
      </c>
      <c r="L14" s="373">
        <v>35713570.518299975</v>
      </c>
      <c r="M14" s="373">
        <v>2094329.7039999999</v>
      </c>
      <c r="N14" s="373">
        <v>4331912.34</v>
      </c>
      <c r="O14" s="373">
        <v>8209969.8916999931</v>
      </c>
      <c r="P14" s="373">
        <v>5655266.0731999986</v>
      </c>
      <c r="Q14" s="373">
        <v>4798561.5118999984</v>
      </c>
      <c r="R14" s="373">
        <v>937714.47</v>
      </c>
      <c r="S14" s="373">
        <v>0</v>
      </c>
      <c r="T14" s="373"/>
      <c r="U14" s="373">
        <v>0</v>
      </c>
      <c r="V14" s="373">
        <v>0</v>
      </c>
      <c r="W14" s="373">
        <v>0</v>
      </c>
      <c r="X14" s="373">
        <v>0</v>
      </c>
      <c r="Y14" s="373">
        <v>0</v>
      </c>
      <c r="Z14" s="373">
        <v>0</v>
      </c>
      <c r="AA14" s="373">
        <v>0</v>
      </c>
    </row>
    <row r="15" spans="1:28">
      <c r="A15" s="402">
        <v>2</v>
      </c>
      <c r="B15" s="377" t="s">
        <v>448</v>
      </c>
      <c r="C15" s="377">
        <v>182882163.56999999</v>
      </c>
      <c r="D15" s="377">
        <v>182882163.56999999</v>
      </c>
      <c r="E15" s="377">
        <v>0</v>
      </c>
      <c r="F15" s="377">
        <v>0</v>
      </c>
      <c r="G15" s="377">
        <v>0</v>
      </c>
      <c r="H15" s="377">
        <v>0</v>
      </c>
      <c r="I15" s="377">
        <v>0</v>
      </c>
      <c r="J15" s="377">
        <v>0</v>
      </c>
      <c r="K15" s="377">
        <v>0</v>
      </c>
      <c r="L15" s="377">
        <v>0</v>
      </c>
      <c r="M15" s="377">
        <v>0</v>
      </c>
      <c r="N15" s="377">
        <v>0</v>
      </c>
      <c r="O15" s="377">
        <v>0</v>
      </c>
      <c r="P15" s="377">
        <v>0</v>
      </c>
      <c r="Q15" s="377">
        <v>0</v>
      </c>
      <c r="R15" s="377">
        <v>0</v>
      </c>
      <c r="S15" s="377">
        <v>0</v>
      </c>
      <c r="T15" s="373"/>
      <c r="U15" s="373">
        <v>0</v>
      </c>
      <c r="V15" s="373">
        <v>0</v>
      </c>
      <c r="W15" s="373">
        <v>0</v>
      </c>
      <c r="X15" s="373">
        <v>0</v>
      </c>
      <c r="Y15" s="373">
        <v>0</v>
      </c>
      <c r="Z15" s="373">
        <v>0</v>
      </c>
      <c r="AA15" s="373">
        <v>0</v>
      </c>
    </row>
    <row r="16" spans="1:28">
      <c r="A16" s="373">
        <v>2.1</v>
      </c>
      <c r="B16" s="393" t="s">
        <v>442</v>
      </c>
      <c r="C16" s="373">
        <v>9869755.0300000012</v>
      </c>
      <c r="D16" s="373">
        <v>9869755.0300000012</v>
      </c>
      <c r="E16" s="373">
        <v>0</v>
      </c>
      <c r="F16" s="373">
        <v>0</v>
      </c>
      <c r="G16" s="373">
        <v>0</v>
      </c>
      <c r="H16" s="373">
        <v>0</v>
      </c>
      <c r="I16" s="373">
        <v>0</v>
      </c>
      <c r="J16" s="373">
        <v>0</v>
      </c>
      <c r="K16" s="373">
        <v>0</v>
      </c>
      <c r="L16" s="373">
        <v>0</v>
      </c>
      <c r="M16" s="373">
        <v>0</v>
      </c>
      <c r="N16" s="373">
        <v>0</v>
      </c>
      <c r="O16" s="373">
        <v>0</v>
      </c>
      <c r="P16" s="373">
        <v>0</v>
      </c>
      <c r="Q16" s="373">
        <v>0</v>
      </c>
      <c r="R16" s="373">
        <v>0</v>
      </c>
      <c r="S16" s="373">
        <v>0</v>
      </c>
      <c r="T16" s="373"/>
      <c r="U16" s="373">
        <v>0</v>
      </c>
      <c r="V16" s="373">
        <v>0</v>
      </c>
      <c r="W16" s="373">
        <v>0</v>
      </c>
      <c r="X16" s="373">
        <v>0</v>
      </c>
      <c r="Y16" s="373">
        <v>0</v>
      </c>
      <c r="Z16" s="373">
        <v>0</v>
      </c>
      <c r="AA16" s="373">
        <v>0</v>
      </c>
    </row>
    <row r="17" spans="1:27">
      <c r="A17" s="373">
        <v>2.2000000000000002</v>
      </c>
      <c r="B17" s="393" t="s">
        <v>443</v>
      </c>
      <c r="C17" s="373">
        <v>37176326.960000001</v>
      </c>
      <c r="D17" s="373">
        <v>37176326.960000001</v>
      </c>
      <c r="E17" s="373">
        <v>0</v>
      </c>
      <c r="F17" s="373">
        <v>0</v>
      </c>
      <c r="G17" s="373">
        <v>0</v>
      </c>
      <c r="H17" s="373">
        <v>0</v>
      </c>
      <c r="I17" s="373">
        <v>0</v>
      </c>
      <c r="J17" s="373">
        <v>0</v>
      </c>
      <c r="K17" s="373">
        <v>0</v>
      </c>
      <c r="L17" s="373">
        <v>0</v>
      </c>
      <c r="M17" s="373">
        <v>0</v>
      </c>
      <c r="N17" s="373">
        <v>0</v>
      </c>
      <c r="O17" s="373">
        <v>0</v>
      </c>
      <c r="P17" s="373">
        <v>0</v>
      </c>
      <c r="Q17" s="373">
        <v>0</v>
      </c>
      <c r="R17" s="373">
        <v>0</v>
      </c>
      <c r="S17" s="373">
        <v>0</v>
      </c>
      <c r="T17" s="373"/>
      <c r="U17" s="373">
        <v>0</v>
      </c>
      <c r="V17" s="373">
        <v>0</v>
      </c>
      <c r="W17" s="373">
        <v>0</v>
      </c>
      <c r="X17" s="373">
        <v>0</v>
      </c>
      <c r="Y17" s="373">
        <v>0</v>
      </c>
      <c r="Z17" s="373">
        <v>0</v>
      </c>
      <c r="AA17" s="373">
        <v>0</v>
      </c>
    </row>
    <row r="18" spans="1:27">
      <c r="A18" s="373">
        <v>2.2999999999999998</v>
      </c>
      <c r="B18" s="393" t="s">
        <v>444</v>
      </c>
      <c r="C18" s="373">
        <v>104705295.88000001</v>
      </c>
      <c r="D18" s="373">
        <v>104705295.88000001</v>
      </c>
      <c r="E18" s="373">
        <v>0</v>
      </c>
      <c r="F18" s="373">
        <v>0</v>
      </c>
      <c r="G18" s="373">
        <v>0</v>
      </c>
      <c r="H18" s="373">
        <v>0</v>
      </c>
      <c r="I18" s="373">
        <v>0</v>
      </c>
      <c r="J18" s="373">
        <v>0</v>
      </c>
      <c r="K18" s="373">
        <v>0</v>
      </c>
      <c r="L18" s="373">
        <v>0</v>
      </c>
      <c r="M18" s="373">
        <v>0</v>
      </c>
      <c r="N18" s="373">
        <v>0</v>
      </c>
      <c r="O18" s="373">
        <v>0</v>
      </c>
      <c r="P18" s="373">
        <v>0</v>
      </c>
      <c r="Q18" s="373">
        <v>0</v>
      </c>
      <c r="R18" s="373">
        <v>0</v>
      </c>
      <c r="S18" s="373">
        <v>0</v>
      </c>
      <c r="T18" s="373"/>
      <c r="U18" s="373">
        <v>0</v>
      </c>
      <c r="V18" s="373">
        <v>0</v>
      </c>
      <c r="W18" s="373">
        <v>0</v>
      </c>
      <c r="X18" s="373">
        <v>0</v>
      </c>
      <c r="Y18" s="373">
        <v>0</v>
      </c>
      <c r="Z18" s="373">
        <v>0</v>
      </c>
      <c r="AA18" s="373">
        <v>0</v>
      </c>
    </row>
    <row r="19" spans="1:27">
      <c r="A19" s="373">
        <v>2.4</v>
      </c>
      <c r="B19" s="393" t="s">
        <v>445</v>
      </c>
      <c r="C19" s="373">
        <v>31130785.699999999</v>
      </c>
      <c r="D19" s="373">
        <v>31130785.699999999</v>
      </c>
      <c r="E19" s="373">
        <v>0</v>
      </c>
      <c r="F19" s="373">
        <v>0</v>
      </c>
      <c r="G19" s="373">
        <v>0</v>
      </c>
      <c r="H19" s="373">
        <v>0</v>
      </c>
      <c r="I19" s="373">
        <v>0</v>
      </c>
      <c r="J19" s="373">
        <v>0</v>
      </c>
      <c r="K19" s="373">
        <v>0</v>
      </c>
      <c r="L19" s="373">
        <v>0</v>
      </c>
      <c r="M19" s="373">
        <v>0</v>
      </c>
      <c r="N19" s="373">
        <v>0</v>
      </c>
      <c r="O19" s="373">
        <v>0</v>
      </c>
      <c r="P19" s="373">
        <v>0</v>
      </c>
      <c r="Q19" s="373">
        <v>0</v>
      </c>
      <c r="R19" s="373">
        <v>0</v>
      </c>
      <c r="S19" s="373">
        <v>0</v>
      </c>
      <c r="T19" s="373"/>
      <c r="U19" s="373">
        <v>0</v>
      </c>
      <c r="V19" s="373">
        <v>0</v>
      </c>
      <c r="W19" s="373">
        <v>0</v>
      </c>
      <c r="X19" s="373">
        <v>0</v>
      </c>
      <c r="Y19" s="373">
        <v>0</v>
      </c>
      <c r="Z19" s="373">
        <v>0</v>
      </c>
      <c r="AA19" s="373">
        <v>0</v>
      </c>
    </row>
    <row r="20" spans="1:27">
      <c r="A20" s="373">
        <v>2.5</v>
      </c>
      <c r="B20" s="393" t="s">
        <v>446</v>
      </c>
      <c r="C20" s="373">
        <v>0</v>
      </c>
      <c r="D20" s="373">
        <v>0</v>
      </c>
      <c r="E20" s="373">
        <v>0</v>
      </c>
      <c r="F20" s="373">
        <v>0</v>
      </c>
      <c r="G20" s="373">
        <v>0</v>
      </c>
      <c r="H20" s="373">
        <v>0</v>
      </c>
      <c r="I20" s="373">
        <v>0</v>
      </c>
      <c r="J20" s="373">
        <v>0</v>
      </c>
      <c r="K20" s="373">
        <v>0</v>
      </c>
      <c r="L20" s="373">
        <v>0</v>
      </c>
      <c r="M20" s="373">
        <v>0</v>
      </c>
      <c r="N20" s="373">
        <v>0</v>
      </c>
      <c r="O20" s="373">
        <v>0</v>
      </c>
      <c r="P20" s="373">
        <v>0</v>
      </c>
      <c r="Q20" s="373">
        <v>0</v>
      </c>
      <c r="R20" s="373">
        <v>0</v>
      </c>
      <c r="S20" s="373">
        <v>0</v>
      </c>
      <c r="T20" s="373"/>
      <c r="U20" s="373">
        <v>0</v>
      </c>
      <c r="V20" s="373">
        <v>0</v>
      </c>
      <c r="W20" s="373">
        <v>0</v>
      </c>
      <c r="X20" s="373">
        <v>0</v>
      </c>
      <c r="Y20" s="373">
        <v>0</v>
      </c>
      <c r="Z20" s="373">
        <v>0</v>
      </c>
      <c r="AA20" s="373">
        <v>0</v>
      </c>
    </row>
    <row r="21" spans="1:27">
      <c r="A21" s="373">
        <v>2.6</v>
      </c>
      <c r="B21" s="393" t="s">
        <v>447</v>
      </c>
      <c r="C21" s="373">
        <v>0</v>
      </c>
      <c r="D21" s="373">
        <v>0</v>
      </c>
      <c r="E21" s="373">
        <v>0</v>
      </c>
      <c r="F21" s="373">
        <v>0</v>
      </c>
      <c r="G21" s="373">
        <v>0</v>
      </c>
      <c r="H21" s="373">
        <v>0</v>
      </c>
      <c r="I21" s="373">
        <v>0</v>
      </c>
      <c r="J21" s="373">
        <v>0</v>
      </c>
      <c r="K21" s="373">
        <v>0</v>
      </c>
      <c r="L21" s="373">
        <v>0</v>
      </c>
      <c r="M21" s="373">
        <v>0</v>
      </c>
      <c r="N21" s="373">
        <v>0</v>
      </c>
      <c r="O21" s="373">
        <v>0</v>
      </c>
      <c r="P21" s="373">
        <v>0</v>
      </c>
      <c r="Q21" s="373">
        <v>0</v>
      </c>
      <c r="R21" s="373">
        <v>0</v>
      </c>
      <c r="S21" s="373">
        <v>0</v>
      </c>
      <c r="T21" s="373"/>
      <c r="U21" s="373">
        <v>0</v>
      </c>
      <c r="V21" s="373">
        <v>0</v>
      </c>
      <c r="W21" s="373">
        <v>0</v>
      </c>
      <c r="X21" s="373">
        <v>0</v>
      </c>
      <c r="Y21" s="373">
        <v>0</v>
      </c>
      <c r="Z21" s="373">
        <v>0</v>
      </c>
      <c r="AA21" s="373">
        <v>0</v>
      </c>
    </row>
    <row r="22" spans="1:27">
      <c r="A22" s="402">
        <v>3</v>
      </c>
      <c r="B22" s="377" t="s">
        <v>488</v>
      </c>
      <c r="C22" s="377">
        <v>53274520.150000006</v>
      </c>
      <c r="D22" s="377">
        <v>52555489.070000008</v>
      </c>
      <c r="E22" s="401"/>
      <c r="F22" s="401"/>
      <c r="G22" s="401"/>
      <c r="H22" s="377">
        <v>111267.1</v>
      </c>
      <c r="I22" s="401"/>
      <c r="J22" s="401"/>
      <c r="K22" s="401"/>
      <c r="L22" s="377">
        <v>607763.98</v>
      </c>
      <c r="M22" s="401"/>
      <c r="N22" s="401"/>
      <c r="O22" s="401"/>
      <c r="P22" s="401"/>
      <c r="Q22" s="401"/>
      <c r="R22" s="401"/>
      <c r="S22" s="401"/>
      <c r="T22" s="377"/>
      <c r="U22" s="401"/>
      <c r="V22" s="401"/>
      <c r="W22" s="401"/>
      <c r="X22" s="401"/>
      <c r="Y22" s="401"/>
      <c r="Z22" s="401"/>
      <c r="AA22" s="401"/>
    </row>
    <row r="23" spans="1:27">
      <c r="A23" s="373">
        <v>3.1</v>
      </c>
      <c r="B23" s="393" t="s">
        <v>442</v>
      </c>
      <c r="C23" s="377">
        <v>0</v>
      </c>
      <c r="D23" s="377">
        <v>0</v>
      </c>
      <c r="E23" s="401"/>
      <c r="F23" s="401"/>
      <c r="G23" s="401"/>
      <c r="H23" s="377">
        <v>0</v>
      </c>
      <c r="I23" s="401"/>
      <c r="J23" s="401"/>
      <c r="K23" s="401"/>
      <c r="L23" s="377">
        <v>0</v>
      </c>
      <c r="M23" s="401"/>
      <c r="N23" s="401"/>
      <c r="O23" s="401"/>
      <c r="P23" s="401"/>
      <c r="Q23" s="401"/>
      <c r="R23" s="401"/>
      <c r="S23" s="401"/>
      <c r="T23" s="377"/>
      <c r="U23" s="401"/>
      <c r="V23" s="401"/>
      <c r="W23" s="401"/>
      <c r="X23" s="401"/>
      <c r="Y23" s="401"/>
      <c r="Z23" s="401"/>
      <c r="AA23" s="401"/>
    </row>
    <row r="24" spans="1:27">
      <c r="A24" s="373">
        <v>3.2</v>
      </c>
      <c r="B24" s="393" t="s">
        <v>443</v>
      </c>
      <c r="C24" s="377">
        <v>0</v>
      </c>
      <c r="D24" s="377">
        <v>0</v>
      </c>
      <c r="E24" s="401"/>
      <c r="F24" s="401"/>
      <c r="G24" s="401"/>
      <c r="H24" s="377">
        <v>0</v>
      </c>
      <c r="I24" s="401"/>
      <c r="J24" s="401"/>
      <c r="K24" s="401"/>
      <c r="L24" s="377">
        <v>0</v>
      </c>
      <c r="M24" s="401"/>
      <c r="N24" s="401"/>
      <c r="O24" s="401"/>
      <c r="P24" s="401"/>
      <c r="Q24" s="401"/>
      <c r="R24" s="401"/>
      <c r="S24" s="401"/>
      <c r="T24" s="377"/>
      <c r="U24" s="401"/>
      <c r="V24" s="401"/>
      <c r="W24" s="401"/>
      <c r="X24" s="401"/>
      <c r="Y24" s="401"/>
      <c r="Z24" s="401"/>
      <c r="AA24" s="401"/>
    </row>
    <row r="25" spans="1:27">
      <c r="A25" s="373">
        <v>3.3</v>
      </c>
      <c r="B25" s="393" t="s">
        <v>444</v>
      </c>
      <c r="C25" s="377">
        <v>0</v>
      </c>
      <c r="D25" s="377">
        <v>0</v>
      </c>
      <c r="E25" s="401"/>
      <c r="F25" s="401"/>
      <c r="G25" s="401"/>
      <c r="H25" s="377">
        <v>0</v>
      </c>
      <c r="I25" s="401"/>
      <c r="J25" s="401"/>
      <c r="K25" s="401"/>
      <c r="L25" s="377">
        <v>0</v>
      </c>
      <c r="M25" s="401"/>
      <c r="N25" s="401"/>
      <c r="O25" s="401"/>
      <c r="P25" s="401"/>
      <c r="Q25" s="401"/>
      <c r="R25" s="401"/>
      <c r="S25" s="401"/>
      <c r="T25" s="377"/>
      <c r="U25" s="401"/>
      <c r="V25" s="401"/>
      <c r="W25" s="401"/>
      <c r="X25" s="401"/>
      <c r="Y25" s="401"/>
      <c r="Z25" s="401"/>
      <c r="AA25" s="401"/>
    </row>
    <row r="26" spans="1:27">
      <c r="A26" s="373">
        <v>3.4</v>
      </c>
      <c r="B26" s="393" t="s">
        <v>445</v>
      </c>
      <c r="C26" s="377">
        <v>35000</v>
      </c>
      <c r="D26" s="377">
        <v>35000</v>
      </c>
      <c r="E26" s="401"/>
      <c r="F26" s="401"/>
      <c r="G26" s="401"/>
      <c r="H26" s="377">
        <v>0</v>
      </c>
      <c r="I26" s="401"/>
      <c r="J26" s="401"/>
      <c r="K26" s="401"/>
      <c r="L26" s="377">
        <v>0</v>
      </c>
      <c r="M26" s="401"/>
      <c r="N26" s="401"/>
      <c r="O26" s="401"/>
      <c r="P26" s="401"/>
      <c r="Q26" s="401"/>
      <c r="R26" s="401"/>
      <c r="S26" s="401"/>
      <c r="T26" s="377"/>
      <c r="U26" s="401"/>
      <c r="V26" s="401"/>
      <c r="W26" s="401"/>
      <c r="X26" s="401"/>
      <c r="Y26" s="401"/>
      <c r="Z26" s="401"/>
      <c r="AA26" s="401"/>
    </row>
    <row r="27" spans="1:27">
      <c r="A27" s="373">
        <v>3.5</v>
      </c>
      <c r="B27" s="393" t="s">
        <v>446</v>
      </c>
      <c r="C27" s="377">
        <v>42723961.88000001</v>
      </c>
      <c r="D27" s="377">
        <v>42116197.900000006</v>
      </c>
      <c r="E27" s="401"/>
      <c r="F27" s="401"/>
      <c r="G27" s="401"/>
      <c r="H27" s="377">
        <v>0</v>
      </c>
      <c r="I27" s="401"/>
      <c r="J27" s="401"/>
      <c r="K27" s="401"/>
      <c r="L27" s="377">
        <v>607763.98</v>
      </c>
      <c r="M27" s="401"/>
      <c r="N27" s="401"/>
      <c r="O27" s="401"/>
      <c r="P27" s="401"/>
      <c r="Q27" s="401"/>
      <c r="R27" s="401"/>
      <c r="S27" s="401"/>
      <c r="T27" s="377"/>
      <c r="U27" s="401"/>
      <c r="V27" s="401"/>
      <c r="W27" s="401"/>
      <c r="X27" s="401"/>
      <c r="Y27" s="401"/>
      <c r="Z27" s="401"/>
      <c r="AA27" s="401"/>
    </row>
    <row r="28" spans="1:27">
      <c r="A28" s="373">
        <v>3.6</v>
      </c>
      <c r="B28" s="393" t="s">
        <v>447</v>
      </c>
      <c r="C28" s="377">
        <v>10515558.27</v>
      </c>
      <c r="D28" s="377">
        <v>10404291.170000002</v>
      </c>
      <c r="E28" s="401"/>
      <c r="F28" s="401"/>
      <c r="G28" s="401"/>
      <c r="H28" s="377">
        <v>111267.1</v>
      </c>
      <c r="I28" s="401"/>
      <c r="J28" s="401"/>
      <c r="K28" s="401"/>
      <c r="L28" s="377">
        <v>0</v>
      </c>
      <c r="M28" s="401"/>
      <c r="N28" s="401"/>
      <c r="O28" s="401"/>
      <c r="P28" s="401"/>
      <c r="Q28" s="401"/>
      <c r="R28" s="401"/>
      <c r="S28" s="401"/>
      <c r="T28" s="377"/>
      <c r="U28" s="401"/>
      <c r="V28" s="401"/>
      <c r="W28" s="401"/>
      <c r="X28" s="401"/>
      <c r="Y28" s="401"/>
      <c r="Z28" s="401"/>
      <c r="AA28" s="40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4" bestFit="1" customWidth="1"/>
    <col min="2" max="2" width="90.33203125" style="384" bestFit="1" customWidth="1"/>
    <col min="3" max="3" width="20.109375" style="384" customWidth="1"/>
    <col min="4" max="4" width="22.33203125" style="384" customWidth="1"/>
    <col min="5" max="7" width="17.109375" style="384" customWidth="1"/>
    <col min="8" max="8" width="22.33203125" style="384" customWidth="1"/>
    <col min="9" max="10" width="17.109375" style="384" customWidth="1"/>
    <col min="11" max="27" width="22.33203125" style="384" customWidth="1"/>
    <col min="28" max="16384" width="9.109375" style="384"/>
  </cols>
  <sheetData>
    <row r="1" spans="1:27" ht="13.8">
      <c r="A1" s="285" t="s">
        <v>30</v>
      </c>
      <c r="B1" s="370" t="str">
        <f>Info!C2</f>
        <v>Terabank</v>
      </c>
    </row>
    <row r="2" spans="1:27">
      <c r="A2" s="285" t="s">
        <v>31</v>
      </c>
      <c r="B2" s="369">
        <f>'1. key ratios'!B2</f>
        <v>45747</v>
      </c>
    </row>
    <row r="3" spans="1:27">
      <c r="A3" s="286" t="s">
        <v>450</v>
      </c>
      <c r="C3" s="386"/>
    </row>
    <row r="4" spans="1:27" ht="12.6" thickBot="1">
      <c r="A4" s="286"/>
      <c r="B4" s="386"/>
      <c r="C4" s="386"/>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9"/>
      <c r="U5" s="409"/>
      <c r="V5" s="409"/>
      <c r="W5" s="409"/>
      <c r="X5" s="409"/>
      <c r="Y5" s="409"/>
      <c r="Z5" s="409"/>
      <c r="AA5" s="408"/>
    </row>
    <row r="6" spans="1:27" ht="12" customHeight="1">
      <c r="A6" s="665"/>
      <c r="B6" s="666"/>
      <c r="C6" s="669" t="s">
        <v>64</v>
      </c>
      <c r="D6" s="661" t="s">
        <v>652</v>
      </c>
      <c r="E6" s="661"/>
      <c r="F6" s="661"/>
      <c r="G6" s="661"/>
      <c r="H6" s="661" t="s">
        <v>651</v>
      </c>
      <c r="I6" s="661"/>
      <c r="J6" s="661"/>
      <c r="K6" s="661"/>
      <c r="L6" s="406"/>
      <c r="M6" s="662" t="s">
        <v>650</v>
      </c>
      <c r="N6" s="662"/>
      <c r="O6" s="662"/>
      <c r="P6" s="662"/>
      <c r="Q6" s="662"/>
      <c r="R6" s="662"/>
      <c r="S6" s="671"/>
      <c r="T6" s="409"/>
      <c r="U6" s="650" t="s">
        <v>649</v>
      </c>
      <c r="V6" s="650"/>
      <c r="W6" s="650"/>
      <c r="X6" s="650"/>
      <c r="Y6" s="650"/>
      <c r="Z6" s="650"/>
      <c r="AA6" s="643"/>
    </row>
    <row r="7" spans="1:27" ht="24">
      <c r="A7" s="667"/>
      <c r="B7" s="668"/>
      <c r="C7" s="670"/>
      <c r="D7" s="405"/>
      <c r="E7" s="381" t="s">
        <v>440</v>
      </c>
      <c r="F7" s="381" t="s">
        <v>647</v>
      </c>
      <c r="G7" s="383" t="s">
        <v>648</v>
      </c>
      <c r="H7" s="385"/>
      <c r="I7" s="381" t="s">
        <v>440</v>
      </c>
      <c r="J7" s="381" t="s">
        <v>647</v>
      </c>
      <c r="K7" s="383" t="s">
        <v>648</v>
      </c>
      <c r="L7" s="404"/>
      <c r="M7" s="381" t="s">
        <v>440</v>
      </c>
      <c r="N7" s="381" t="s">
        <v>647</v>
      </c>
      <c r="O7" s="381" t="s">
        <v>646</v>
      </c>
      <c r="P7" s="381" t="s">
        <v>645</v>
      </c>
      <c r="Q7" s="381" t="s">
        <v>644</v>
      </c>
      <c r="R7" s="381" t="s">
        <v>643</v>
      </c>
      <c r="S7" s="440" t="s">
        <v>642</v>
      </c>
      <c r="T7" s="439"/>
      <c r="U7" s="381" t="s">
        <v>440</v>
      </c>
      <c r="V7" s="381" t="s">
        <v>647</v>
      </c>
      <c r="W7" s="381" t="s">
        <v>646</v>
      </c>
      <c r="X7" s="381" t="s">
        <v>645</v>
      </c>
      <c r="Y7" s="381" t="s">
        <v>644</v>
      </c>
      <c r="Z7" s="381" t="s">
        <v>643</v>
      </c>
      <c r="AA7" s="381" t="s">
        <v>642</v>
      </c>
    </row>
    <row r="8" spans="1:27">
      <c r="A8" s="438">
        <v>1</v>
      </c>
      <c r="B8" s="437" t="s">
        <v>441</v>
      </c>
      <c r="C8" s="436">
        <v>1500024663.2520978</v>
      </c>
      <c r="D8" s="373">
        <v>1367460442.6839981</v>
      </c>
      <c r="E8" s="373">
        <v>48132206.672300048</v>
      </c>
      <c r="F8" s="373">
        <v>0</v>
      </c>
      <c r="G8" s="373">
        <v>0</v>
      </c>
      <c r="H8" s="373">
        <v>71668447.146899953</v>
      </c>
      <c r="I8" s="373">
        <v>10272687.166699996</v>
      </c>
      <c r="J8" s="373">
        <v>15113269.388999999</v>
      </c>
      <c r="K8" s="373">
        <v>0</v>
      </c>
      <c r="L8" s="373">
        <v>60895773.4212</v>
      </c>
      <c r="M8" s="373">
        <v>2754605.6532999994</v>
      </c>
      <c r="N8" s="373">
        <v>5804673.4951999998</v>
      </c>
      <c r="O8" s="373">
        <v>10198228.701799991</v>
      </c>
      <c r="P8" s="373">
        <v>11805913.82110001</v>
      </c>
      <c r="Q8" s="373">
        <v>10425566.609800009</v>
      </c>
      <c r="R8" s="373">
        <v>1864921.2419</v>
      </c>
      <c r="S8" s="373">
        <v>0</v>
      </c>
      <c r="T8" s="416"/>
      <c r="U8" s="373"/>
      <c r="V8" s="373"/>
      <c r="W8" s="373"/>
      <c r="X8" s="373"/>
      <c r="Y8" s="373"/>
      <c r="Z8" s="373"/>
      <c r="AA8" s="415"/>
    </row>
    <row r="9" spans="1:27">
      <c r="A9" s="429">
        <v>1.1000000000000001</v>
      </c>
      <c r="B9" s="435" t="s">
        <v>451</v>
      </c>
      <c r="C9" s="436">
        <v>1420544304.3939979</v>
      </c>
      <c r="D9" s="373">
        <v>1291932466.3184979</v>
      </c>
      <c r="E9" s="373">
        <v>1291932466.3184979</v>
      </c>
      <c r="F9" s="373">
        <v>0</v>
      </c>
      <c r="G9" s="373">
        <v>0</v>
      </c>
      <c r="H9" s="373">
        <v>70366999.166899979</v>
      </c>
      <c r="I9" s="373">
        <v>55768760.37789996</v>
      </c>
      <c r="J9" s="373">
        <v>14598238.789000003</v>
      </c>
      <c r="K9" s="373">
        <v>0</v>
      </c>
      <c r="L9" s="373">
        <v>58244838.908600032</v>
      </c>
      <c r="M9" s="373">
        <v>20273654.351100001</v>
      </c>
      <c r="N9" s="373">
        <v>5665249.1251999997</v>
      </c>
      <c r="O9" s="373">
        <v>9519462.0217999965</v>
      </c>
      <c r="P9" s="373">
        <v>10551125.798800001</v>
      </c>
      <c r="Q9" s="373">
        <v>10370426.369800005</v>
      </c>
      <c r="R9" s="373">
        <v>1864921.2419</v>
      </c>
      <c r="S9" s="373">
        <v>0</v>
      </c>
      <c r="T9" s="416"/>
      <c r="U9" s="373"/>
      <c r="V9" s="373"/>
      <c r="W9" s="373"/>
      <c r="X9" s="373"/>
      <c r="Y9" s="373"/>
      <c r="Z9" s="373"/>
      <c r="AA9" s="415"/>
    </row>
    <row r="10" spans="1:27">
      <c r="A10" s="433" t="s">
        <v>14</v>
      </c>
      <c r="B10" s="434" t="s">
        <v>452</v>
      </c>
      <c r="C10" s="436">
        <v>1264596639.7787011</v>
      </c>
      <c r="D10" s="373">
        <v>1150139904.4247024</v>
      </c>
      <c r="E10" s="373">
        <v>1150139904.4247024</v>
      </c>
      <c r="F10" s="373">
        <v>0</v>
      </c>
      <c r="G10" s="373">
        <v>0</v>
      </c>
      <c r="H10" s="373">
        <v>65832412.283399984</v>
      </c>
      <c r="I10" s="373">
        <v>53182504.644399971</v>
      </c>
      <c r="J10" s="373">
        <v>12649907.638999997</v>
      </c>
      <c r="K10" s="373">
        <v>0</v>
      </c>
      <c r="L10" s="373">
        <v>48624323.070600033</v>
      </c>
      <c r="M10" s="373">
        <v>17871225.801399998</v>
      </c>
      <c r="N10" s="373">
        <v>5509498.1852000002</v>
      </c>
      <c r="O10" s="373">
        <v>7809322.3717999998</v>
      </c>
      <c r="P10" s="373">
        <v>8610450.4305000007</v>
      </c>
      <c r="Q10" s="373">
        <v>6970822.8798000002</v>
      </c>
      <c r="R10" s="373">
        <v>1853003.4018999999</v>
      </c>
      <c r="S10" s="373">
        <v>0</v>
      </c>
      <c r="T10" s="416"/>
      <c r="U10" s="373"/>
      <c r="V10" s="373"/>
      <c r="W10" s="373"/>
      <c r="X10" s="373"/>
      <c r="Y10" s="373"/>
      <c r="Z10" s="373"/>
      <c r="AA10" s="415"/>
    </row>
    <row r="11" spans="1:27">
      <c r="A11" s="431" t="s">
        <v>453</v>
      </c>
      <c r="B11" s="432" t="s">
        <v>454</v>
      </c>
      <c r="C11" s="436">
        <v>731199272.72400129</v>
      </c>
      <c r="D11" s="373">
        <v>657362721.39590025</v>
      </c>
      <c r="E11" s="373">
        <v>657362721.39590025</v>
      </c>
      <c r="F11" s="373">
        <v>0</v>
      </c>
      <c r="G11" s="373">
        <v>0</v>
      </c>
      <c r="H11" s="373">
        <v>42177245.929999992</v>
      </c>
      <c r="I11" s="373">
        <v>34489936.603900015</v>
      </c>
      <c r="J11" s="373">
        <v>7687309.3260999992</v>
      </c>
      <c r="K11" s="373">
        <v>0</v>
      </c>
      <c r="L11" s="373">
        <v>31659305.3981</v>
      </c>
      <c r="M11" s="373">
        <v>13142301.439200003</v>
      </c>
      <c r="N11" s="373">
        <v>4502061.7631000001</v>
      </c>
      <c r="O11" s="373">
        <v>4367047.0516999997</v>
      </c>
      <c r="P11" s="373">
        <v>0</v>
      </c>
      <c r="Q11" s="373">
        <v>0</v>
      </c>
      <c r="R11" s="373">
        <v>0</v>
      </c>
      <c r="S11" s="373">
        <v>0</v>
      </c>
      <c r="T11" s="416"/>
      <c r="U11" s="373"/>
      <c r="V11" s="373"/>
      <c r="W11" s="373"/>
      <c r="X11" s="373"/>
      <c r="Y11" s="373"/>
      <c r="Z11" s="373"/>
      <c r="AA11" s="415"/>
    </row>
    <row r="12" spans="1:27">
      <c r="A12" s="431" t="s">
        <v>455</v>
      </c>
      <c r="B12" s="432" t="s">
        <v>456</v>
      </c>
      <c r="C12" s="436">
        <v>218883678.24839988</v>
      </c>
      <c r="D12" s="373">
        <v>202895081.09069997</v>
      </c>
      <c r="E12" s="373">
        <v>202895081.09069997</v>
      </c>
      <c r="F12" s="373">
        <v>0</v>
      </c>
      <c r="G12" s="373">
        <v>0</v>
      </c>
      <c r="H12" s="373">
        <v>10133405.450299999</v>
      </c>
      <c r="I12" s="373">
        <v>8775832.4835999981</v>
      </c>
      <c r="J12" s="373">
        <v>1357572.9667</v>
      </c>
      <c r="K12" s="373">
        <v>0</v>
      </c>
      <c r="L12" s="373">
        <v>5855191.7073999997</v>
      </c>
      <c r="M12" s="373">
        <v>1534283.4098999999</v>
      </c>
      <c r="N12" s="373">
        <v>801370.32670000009</v>
      </c>
      <c r="O12" s="373">
        <v>319626.71000000002</v>
      </c>
      <c r="P12" s="373">
        <v>0</v>
      </c>
      <c r="Q12" s="373">
        <v>0</v>
      </c>
      <c r="R12" s="373">
        <v>0</v>
      </c>
      <c r="S12" s="373">
        <v>0</v>
      </c>
      <c r="T12" s="416"/>
      <c r="U12" s="373"/>
      <c r="V12" s="373"/>
      <c r="W12" s="373"/>
      <c r="X12" s="373"/>
      <c r="Y12" s="373"/>
      <c r="Z12" s="373"/>
      <c r="AA12" s="415"/>
    </row>
    <row r="13" spans="1:27">
      <c r="A13" s="431" t="s">
        <v>457</v>
      </c>
      <c r="B13" s="432" t="s">
        <v>458</v>
      </c>
      <c r="C13" s="436">
        <v>118551720.87339999</v>
      </c>
      <c r="D13" s="373">
        <v>111559483.6481</v>
      </c>
      <c r="E13" s="373">
        <v>111559483.6481</v>
      </c>
      <c r="F13" s="373">
        <v>0</v>
      </c>
      <c r="G13" s="373">
        <v>0</v>
      </c>
      <c r="H13" s="373">
        <v>5224124.4083000002</v>
      </c>
      <c r="I13" s="373">
        <v>5155144.7083000001</v>
      </c>
      <c r="J13" s="373">
        <v>68979.7</v>
      </c>
      <c r="K13" s="373">
        <v>0</v>
      </c>
      <c r="L13" s="373">
        <v>1768112.817</v>
      </c>
      <c r="M13" s="373">
        <v>235573.35</v>
      </c>
      <c r="N13" s="373">
        <v>0</v>
      </c>
      <c r="O13" s="373">
        <v>356479.67</v>
      </c>
      <c r="P13" s="373">
        <v>0</v>
      </c>
      <c r="Q13" s="373">
        <v>0</v>
      </c>
      <c r="R13" s="373">
        <v>0</v>
      </c>
      <c r="S13" s="373">
        <v>0</v>
      </c>
      <c r="T13" s="416"/>
      <c r="U13" s="373"/>
      <c r="V13" s="373"/>
      <c r="W13" s="373"/>
      <c r="X13" s="373"/>
      <c r="Y13" s="373"/>
      <c r="Z13" s="373"/>
      <c r="AA13" s="415"/>
    </row>
    <row r="14" spans="1:27">
      <c r="A14" s="431" t="s">
        <v>459</v>
      </c>
      <c r="B14" s="432" t="s">
        <v>460</v>
      </c>
      <c r="C14" s="436">
        <v>195961967.93290001</v>
      </c>
      <c r="D14" s="373">
        <v>178322618.28999999</v>
      </c>
      <c r="E14" s="373">
        <v>178322618.28999999</v>
      </c>
      <c r="F14" s="373">
        <v>0</v>
      </c>
      <c r="G14" s="373">
        <v>0</v>
      </c>
      <c r="H14" s="373">
        <v>8297636.4947999995</v>
      </c>
      <c r="I14" s="373">
        <v>4761590.8485999992</v>
      </c>
      <c r="J14" s="373">
        <v>3536045.6461999998</v>
      </c>
      <c r="K14" s="373">
        <v>0</v>
      </c>
      <c r="L14" s="373">
        <v>9341713.1481000017</v>
      </c>
      <c r="M14" s="373">
        <v>2959067.6022999999</v>
      </c>
      <c r="N14" s="373">
        <v>206066.09539999999</v>
      </c>
      <c r="O14" s="373">
        <v>2766168.9401000002</v>
      </c>
      <c r="P14" s="373">
        <v>2280054.7102999999</v>
      </c>
      <c r="Q14" s="373">
        <v>794933.96000000008</v>
      </c>
      <c r="R14" s="373">
        <v>335421.83999999997</v>
      </c>
      <c r="S14" s="373">
        <v>0</v>
      </c>
      <c r="T14" s="416"/>
      <c r="U14" s="373"/>
      <c r="V14" s="373"/>
      <c r="W14" s="373"/>
      <c r="X14" s="373"/>
      <c r="Y14" s="373"/>
      <c r="Z14" s="373"/>
      <c r="AA14" s="415"/>
    </row>
    <row r="15" spans="1:27">
      <c r="A15" s="430">
        <v>1.2</v>
      </c>
      <c r="B15" s="428" t="s">
        <v>654</v>
      </c>
      <c r="C15" s="436">
        <v>30389393.403600086</v>
      </c>
      <c r="D15" s="373">
        <v>5606771.8884000052</v>
      </c>
      <c r="E15" s="373">
        <v>5606771.8884000052</v>
      </c>
      <c r="F15" s="373">
        <v>0</v>
      </c>
      <c r="G15" s="373">
        <v>0</v>
      </c>
      <c r="H15" s="373">
        <v>6211920.9264000012</v>
      </c>
      <c r="I15" s="373">
        <v>3773979.2354000001</v>
      </c>
      <c r="J15" s="373">
        <v>2437941.691000002</v>
      </c>
      <c r="K15" s="373">
        <v>0</v>
      </c>
      <c r="L15" s="373">
        <v>18570700.588799987</v>
      </c>
      <c r="M15" s="373">
        <v>5523392.9128</v>
      </c>
      <c r="N15" s="373">
        <v>2236061.9809000003</v>
      </c>
      <c r="O15" s="373">
        <v>2792182.6087999986</v>
      </c>
      <c r="P15" s="373">
        <v>3523712.3171999995</v>
      </c>
      <c r="Q15" s="373">
        <v>3820672.3115000003</v>
      </c>
      <c r="R15" s="373">
        <v>674678.45759999997</v>
      </c>
      <c r="S15" s="373">
        <v>0</v>
      </c>
      <c r="T15" s="416"/>
      <c r="U15" s="373"/>
      <c r="V15" s="373"/>
      <c r="W15" s="373"/>
      <c r="X15" s="373"/>
      <c r="Y15" s="373"/>
      <c r="Z15" s="373"/>
      <c r="AA15" s="415"/>
    </row>
    <row r="16" spans="1:27">
      <c r="A16" s="429">
        <v>1.3</v>
      </c>
      <c r="B16" s="428" t="s">
        <v>499</v>
      </c>
      <c r="C16" s="427"/>
      <c r="D16" s="425"/>
      <c r="E16" s="425"/>
      <c r="F16" s="425"/>
      <c r="G16" s="425"/>
      <c r="H16" s="425"/>
      <c r="I16" s="425"/>
      <c r="J16" s="425"/>
      <c r="K16" s="425"/>
      <c r="L16" s="425"/>
      <c r="M16" s="425"/>
      <c r="N16" s="425"/>
      <c r="O16" s="425"/>
      <c r="P16" s="425"/>
      <c r="Q16" s="425"/>
      <c r="R16" s="425"/>
      <c r="S16" s="424"/>
      <c r="T16" s="426"/>
      <c r="U16" s="425"/>
      <c r="V16" s="425"/>
      <c r="W16" s="425"/>
      <c r="X16" s="425"/>
      <c r="Y16" s="425"/>
      <c r="Z16" s="425"/>
      <c r="AA16" s="424"/>
    </row>
    <row r="17" spans="1:27">
      <c r="A17" s="421" t="s">
        <v>461</v>
      </c>
      <c r="B17" s="423" t="s">
        <v>462</v>
      </c>
      <c r="C17" s="436">
        <v>1395623861.159997</v>
      </c>
      <c r="D17" s="373">
        <v>1269692600.7899985</v>
      </c>
      <c r="E17" s="373">
        <v>1269692600.7899985</v>
      </c>
      <c r="F17" s="373">
        <v>0</v>
      </c>
      <c r="G17" s="373">
        <v>0</v>
      </c>
      <c r="H17" s="373">
        <v>69043815.919999987</v>
      </c>
      <c r="I17" s="373">
        <v>55340215.339999981</v>
      </c>
      <c r="J17" s="373">
        <v>13703600.580000002</v>
      </c>
      <c r="K17" s="373">
        <v>0</v>
      </c>
      <c r="L17" s="373">
        <v>56887444.45000001</v>
      </c>
      <c r="M17" s="373">
        <v>19982185.129999999</v>
      </c>
      <c r="N17" s="373">
        <v>5632746.3900000006</v>
      </c>
      <c r="O17" s="373">
        <v>9409660.3699999973</v>
      </c>
      <c r="P17" s="373">
        <v>10023782.609999998</v>
      </c>
      <c r="Q17" s="373">
        <v>10000164.090000005</v>
      </c>
      <c r="R17" s="373">
        <v>1838905.8599999999</v>
      </c>
      <c r="S17" s="373">
        <v>0</v>
      </c>
      <c r="T17" s="416"/>
      <c r="U17" s="373"/>
      <c r="V17" s="373"/>
      <c r="W17" s="373"/>
      <c r="X17" s="373"/>
      <c r="Y17" s="373"/>
      <c r="Z17" s="373"/>
      <c r="AA17" s="415"/>
    </row>
    <row r="18" spans="1:27">
      <c r="A18" s="419" t="s">
        <v>463</v>
      </c>
      <c r="B18" s="420" t="s">
        <v>464</v>
      </c>
      <c r="C18" s="436">
        <v>1149181016.6099997</v>
      </c>
      <c r="D18" s="373">
        <v>1042897677.5000026</v>
      </c>
      <c r="E18" s="373">
        <v>1042897677.5000026</v>
      </c>
      <c r="F18" s="373">
        <v>0</v>
      </c>
      <c r="G18" s="373">
        <v>0</v>
      </c>
      <c r="H18" s="373">
        <v>62256909.250000007</v>
      </c>
      <c r="I18" s="373">
        <v>51223634.799999997</v>
      </c>
      <c r="J18" s="373">
        <v>11033274.449999997</v>
      </c>
      <c r="K18" s="373">
        <v>0</v>
      </c>
      <c r="L18" s="373">
        <v>44026429.860000007</v>
      </c>
      <c r="M18" s="373">
        <v>16433822.189999998</v>
      </c>
      <c r="N18" s="373">
        <v>5245583.33</v>
      </c>
      <c r="O18" s="373">
        <v>6722994.1199999992</v>
      </c>
      <c r="P18" s="373">
        <v>7028170.5100000007</v>
      </c>
      <c r="Q18" s="373">
        <v>6791506.7099999981</v>
      </c>
      <c r="R18" s="373">
        <v>1804352.9999999998</v>
      </c>
      <c r="S18" s="373">
        <v>0</v>
      </c>
      <c r="T18" s="416"/>
      <c r="U18" s="373"/>
      <c r="V18" s="373"/>
      <c r="W18" s="373"/>
      <c r="X18" s="373"/>
      <c r="Y18" s="373"/>
      <c r="Z18" s="373"/>
      <c r="AA18" s="415"/>
    </row>
    <row r="19" spans="1:27">
      <c r="A19" s="421" t="s">
        <v>465</v>
      </c>
      <c r="B19" s="422" t="s">
        <v>466</v>
      </c>
      <c r="C19" s="436">
        <v>1561708453.4372003</v>
      </c>
      <c r="D19" s="373">
        <v>1386093662.5598006</v>
      </c>
      <c r="E19" s="373">
        <v>1386093662.5598006</v>
      </c>
      <c r="F19" s="373">
        <v>0</v>
      </c>
      <c r="G19" s="373">
        <v>0</v>
      </c>
      <c r="H19" s="373">
        <v>92376444.484300032</v>
      </c>
      <c r="I19" s="373">
        <v>78385205.362999976</v>
      </c>
      <c r="J19" s="373">
        <v>13991239.121300003</v>
      </c>
      <c r="K19" s="373">
        <v>0</v>
      </c>
      <c r="L19" s="373">
        <v>83238346.393100038</v>
      </c>
      <c r="M19" s="373">
        <v>45694323.188400008</v>
      </c>
      <c r="N19" s="373">
        <v>13580019.399700003</v>
      </c>
      <c r="O19" s="373">
        <v>8034097.917700002</v>
      </c>
      <c r="P19" s="373">
        <v>6571540.201700001</v>
      </c>
      <c r="Q19" s="373">
        <v>5395830.4688999997</v>
      </c>
      <c r="R19" s="373">
        <v>3962535.2166999993</v>
      </c>
      <c r="S19" s="373">
        <v>0</v>
      </c>
      <c r="T19" s="416"/>
      <c r="U19" s="373"/>
      <c r="V19" s="373"/>
      <c r="W19" s="373"/>
      <c r="X19" s="373"/>
      <c r="Y19" s="373"/>
      <c r="Z19" s="373"/>
      <c r="AA19" s="415"/>
    </row>
    <row r="20" spans="1:27">
      <c r="A20" s="419" t="s">
        <v>467</v>
      </c>
      <c r="B20" s="420" t="s">
        <v>464</v>
      </c>
      <c r="C20" s="436">
        <v>1304259482.3463011</v>
      </c>
      <c r="D20" s="373">
        <v>1148206324.4724987</v>
      </c>
      <c r="E20" s="373">
        <v>1148206324.4724987</v>
      </c>
      <c r="F20" s="373">
        <v>0</v>
      </c>
      <c r="G20" s="373">
        <v>0</v>
      </c>
      <c r="H20" s="373">
        <v>81276364.510500014</v>
      </c>
      <c r="I20" s="373">
        <v>69107376.098700047</v>
      </c>
      <c r="J20" s="373">
        <v>12168988.411800001</v>
      </c>
      <c r="K20" s="373">
        <v>0</v>
      </c>
      <c r="L20" s="373">
        <v>74776793.363299981</v>
      </c>
      <c r="M20" s="373">
        <v>42554800.743000001</v>
      </c>
      <c r="N20" s="373">
        <v>12354360.850300001</v>
      </c>
      <c r="O20" s="373">
        <v>5503474.910000002</v>
      </c>
      <c r="P20" s="373">
        <v>5712661.2278000014</v>
      </c>
      <c r="Q20" s="373">
        <v>4709026.220999999</v>
      </c>
      <c r="R20" s="373">
        <v>3942469.4111999995</v>
      </c>
      <c r="S20" s="373">
        <v>0</v>
      </c>
      <c r="T20" s="416"/>
      <c r="U20" s="373"/>
      <c r="V20" s="373"/>
      <c r="W20" s="373"/>
      <c r="X20" s="373"/>
      <c r="Y20" s="373"/>
      <c r="Z20" s="373"/>
      <c r="AA20" s="415"/>
    </row>
    <row r="21" spans="1:27">
      <c r="A21" s="418">
        <v>1.4</v>
      </c>
      <c r="B21" s="417" t="s">
        <v>468</v>
      </c>
      <c r="C21" s="436">
        <v>87342018.269999996</v>
      </c>
      <c r="D21" s="373">
        <v>80615395.019999981</v>
      </c>
      <c r="E21" s="373">
        <v>80615395.019999981</v>
      </c>
      <c r="F21" s="373">
        <v>0</v>
      </c>
      <c r="G21" s="373">
        <v>0</v>
      </c>
      <c r="H21" s="373">
        <v>1814200.54</v>
      </c>
      <c r="I21" s="373">
        <v>1057711.18</v>
      </c>
      <c r="J21" s="373">
        <v>756489.36</v>
      </c>
      <c r="K21" s="373">
        <v>0</v>
      </c>
      <c r="L21" s="373">
        <v>4912422.71</v>
      </c>
      <c r="M21" s="373">
        <v>1676901.2999999998</v>
      </c>
      <c r="N21" s="373">
        <v>232285.68</v>
      </c>
      <c r="O21" s="373">
        <v>380471.39</v>
      </c>
      <c r="P21" s="373">
        <v>1464638.88</v>
      </c>
      <c r="Q21" s="373">
        <v>1158125.46</v>
      </c>
      <c r="R21" s="373">
        <v>0</v>
      </c>
      <c r="S21" s="373">
        <v>0</v>
      </c>
      <c r="T21" s="416"/>
      <c r="U21" s="373"/>
      <c r="V21" s="373"/>
      <c r="W21" s="373"/>
      <c r="X21" s="373"/>
      <c r="Y21" s="373"/>
      <c r="Z21" s="373"/>
      <c r="AA21" s="415"/>
    </row>
    <row r="22" spans="1:27" ht="12.6" thickBot="1">
      <c r="A22" s="414">
        <v>1.5</v>
      </c>
      <c r="B22" s="413" t="s">
        <v>469</v>
      </c>
      <c r="C22" s="470">
        <v>0</v>
      </c>
      <c r="D22" s="471">
        <v>0</v>
      </c>
      <c r="E22" s="471">
        <v>0</v>
      </c>
      <c r="F22" s="471">
        <v>0</v>
      </c>
      <c r="G22" s="471">
        <v>0</v>
      </c>
      <c r="H22" s="471">
        <v>0</v>
      </c>
      <c r="I22" s="471">
        <v>0</v>
      </c>
      <c r="J22" s="471">
        <v>0</v>
      </c>
      <c r="K22" s="471">
        <v>0</v>
      </c>
      <c r="L22" s="471">
        <v>0</v>
      </c>
      <c r="M22" s="471">
        <v>0</v>
      </c>
      <c r="N22" s="471">
        <v>0</v>
      </c>
      <c r="O22" s="471">
        <v>0</v>
      </c>
      <c r="P22" s="471">
        <v>0</v>
      </c>
      <c r="Q22" s="471">
        <v>0</v>
      </c>
      <c r="R22" s="471">
        <v>0</v>
      </c>
      <c r="S22" s="471">
        <v>0</v>
      </c>
      <c r="T22" s="412"/>
      <c r="U22" s="411"/>
      <c r="V22" s="411"/>
      <c r="W22" s="411"/>
      <c r="X22" s="411"/>
      <c r="Y22" s="411"/>
      <c r="Z22" s="411"/>
      <c r="AA22" s="410"/>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80" zoomScaleNormal="80" workbookViewId="0"/>
  </sheetViews>
  <sheetFormatPr defaultRowHeight="14.4"/>
  <cols>
    <col min="1" max="1" width="8.6640625" style="322"/>
    <col min="2" max="2" width="69.33203125" style="323"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6">
        <f>'1. key ratios'!B2</f>
        <v>45747</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2" t="s">
        <v>32</v>
      </c>
      <c r="D5" s="292" t="s">
        <v>33</v>
      </c>
      <c r="E5" s="292" t="s">
        <v>34</v>
      </c>
      <c r="F5" s="292" t="s">
        <v>32</v>
      </c>
      <c r="G5" s="292" t="s">
        <v>33</v>
      </c>
      <c r="H5" s="292" t="s">
        <v>34</v>
      </c>
    </row>
    <row r="6" spans="1:8" ht="26.4" customHeight="1">
      <c r="A6" s="572"/>
      <c r="B6" s="293" t="s">
        <v>528</v>
      </c>
      <c r="C6" s="577"/>
      <c r="D6" s="578"/>
      <c r="E6" s="578"/>
      <c r="F6" s="578"/>
      <c r="G6" s="578"/>
      <c r="H6" s="579"/>
    </row>
    <row r="7" spans="1:8" ht="23.1" customHeight="1">
      <c r="A7" s="294">
        <v>1</v>
      </c>
      <c r="B7" s="295" t="s">
        <v>529</v>
      </c>
      <c r="C7" s="291">
        <v>55636931.129999995</v>
      </c>
      <c r="D7" s="291">
        <v>177203449.48999998</v>
      </c>
      <c r="E7" s="291">
        <v>232840380.61999997</v>
      </c>
      <c r="F7" s="291">
        <v>45819053.909999996</v>
      </c>
      <c r="G7" s="291">
        <v>122211977.16000001</v>
      </c>
      <c r="H7" s="291">
        <v>168031031.06999999</v>
      </c>
    </row>
    <row r="8" spans="1:8">
      <c r="A8" s="294">
        <v>1.1000000000000001</v>
      </c>
      <c r="B8" s="296" t="s">
        <v>530</v>
      </c>
      <c r="C8" s="291">
        <v>18338834.649999999</v>
      </c>
      <c r="D8" s="291">
        <v>31116426.950000003</v>
      </c>
      <c r="E8" s="291">
        <v>49455261.600000001</v>
      </c>
      <c r="F8" s="291">
        <v>18929895</v>
      </c>
      <c r="G8" s="291">
        <v>24899075.900000006</v>
      </c>
      <c r="H8" s="291">
        <v>43828970.900000006</v>
      </c>
    </row>
    <row r="9" spans="1:8">
      <c r="A9" s="294">
        <v>1.2</v>
      </c>
      <c r="B9" s="296" t="s">
        <v>531</v>
      </c>
      <c r="C9" s="291">
        <v>26930255.82</v>
      </c>
      <c r="D9" s="291">
        <v>143061680.01999998</v>
      </c>
      <c r="E9" s="291">
        <v>169991935.83999997</v>
      </c>
      <c r="F9" s="291">
        <v>26459785.609999999</v>
      </c>
      <c r="G9" s="291">
        <v>85014827.280000001</v>
      </c>
      <c r="H9" s="291">
        <v>111474612.89</v>
      </c>
    </row>
    <row r="10" spans="1:8">
      <c r="A10" s="294">
        <v>1.3</v>
      </c>
      <c r="B10" s="296" t="s">
        <v>532</v>
      </c>
      <c r="C10" s="291">
        <v>10367840.66</v>
      </c>
      <c r="D10" s="291">
        <v>3025342.52</v>
      </c>
      <c r="E10" s="291">
        <v>13393183.18</v>
      </c>
      <c r="F10" s="291">
        <v>429373.30000000005</v>
      </c>
      <c r="G10" s="291">
        <v>12298073.980000002</v>
      </c>
      <c r="H10" s="291">
        <v>12727447.280000003</v>
      </c>
    </row>
    <row r="11" spans="1:8">
      <c r="A11" s="294">
        <v>2</v>
      </c>
      <c r="B11" s="297" t="s">
        <v>533</v>
      </c>
      <c r="C11" s="291">
        <v>280255.28000000003</v>
      </c>
      <c r="D11" s="291">
        <v>0</v>
      </c>
      <c r="E11" s="291">
        <v>280255.28000000003</v>
      </c>
      <c r="F11" s="291">
        <v>0</v>
      </c>
      <c r="G11" s="291">
        <v>0</v>
      </c>
      <c r="H11" s="291">
        <v>0</v>
      </c>
    </row>
    <row r="12" spans="1:8">
      <c r="A12" s="294">
        <v>2.1</v>
      </c>
      <c r="B12" s="298" t="s">
        <v>534</v>
      </c>
      <c r="C12" s="291">
        <v>280255.28000000003</v>
      </c>
      <c r="D12" s="291">
        <v>0</v>
      </c>
      <c r="E12" s="291">
        <v>280255.28000000003</v>
      </c>
      <c r="F12" s="291">
        <v>0</v>
      </c>
      <c r="G12" s="291">
        <v>0</v>
      </c>
      <c r="H12" s="291">
        <v>0</v>
      </c>
    </row>
    <row r="13" spans="1:8" ht="26.4" customHeight="1">
      <c r="A13" s="294">
        <v>3</v>
      </c>
      <c r="B13" s="299" t="s">
        <v>535</v>
      </c>
      <c r="C13" s="291">
        <v>0</v>
      </c>
      <c r="D13" s="291">
        <v>0</v>
      </c>
      <c r="E13" s="291">
        <v>0</v>
      </c>
      <c r="F13" s="291">
        <v>0</v>
      </c>
      <c r="G13" s="291">
        <v>0</v>
      </c>
      <c r="H13" s="291">
        <v>0</v>
      </c>
    </row>
    <row r="14" spans="1:8" ht="26.4" customHeight="1">
      <c r="A14" s="294">
        <v>4</v>
      </c>
      <c r="B14" s="300" t="s">
        <v>536</v>
      </c>
      <c r="C14" s="291">
        <v>0</v>
      </c>
      <c r="D14" s="291">
        <v>0</v>
      </c>
      <c r="E14" s="291">
        <v>0</v>
      </c>
      <c r="F14" s="291">
        <v>0</v>
      </c>
      <c r="G14" s="291">
        <v>0</v>
      </c>
      <c r="H14" s="291">
        <v>0</v>
      </c>
    </row>
    <row r="15" spans="1:8" ht="24.6" customHeight="1">
      <c r="A15" s="294">
        <v>5</v>
      </c>
      <c r="B15" s="301" t="s">
        <v>537</v>
      </c>
      <c r="C15" s="291">
        <v>0</v>
      </c>
      <c r="D15" s="291">
        <v>0</v>
      </c>
      <c r="E15" s="291">
        <v>0</v>
      </c>
      <c r="F15" s="291">
        <v>0</v>
      </c>
      <c r="G15" s="291">
        <v>0</v>
      </c>
      <c r="H15" s="291">
        <v>0</v>
      </c>
    </row>
    <row r="16" spans="1:8">
      <c r="A16" s="294">
        <v>5.0999999999999996</v>
      </c>
      <c r="B16" s="302" t="s">
        <v>538</v>
      </c>
      <c r="C16" s="291">
        <v>0</v>
      </c>
      <c r="D16" s="291">
        <v>0</v>
      </c>
      <c r="E16" s="291">
        <v>0</v>
      </c>
      <c r="F16" s="291">
        <v>0</v>
      </c>
      <c r="G16" s="291">
        <v>0</v>
      </c>
      <c r="H16" s="291">
        <v>0</v>
      </c>
    </row>
    <row r="17" spans="1:8">
      <c r="A17" s="294">
        <v>5.2</v>
      </c>
      <c r="B17" s="302" t="s">
        <v>539</v>
      </c>
      <c r="C17" s="291">
        <v>0</v>
      </c>
      <c r="D17" s="291">
        <v>0</v>
      </c>
      <c r="E17" s="291">
        <v>0</v>
      </c>
      <c r="F17" s="291">
        <v>0</v>
      </c>
      <c r="G17" s="291">
        <v>0</v>
      </c>
      <c r="H17" s="291">
        <v>0</v>
      </c>
    </row>
    <row r="18" spans="1:8">
      <c r="A18" s="294">
        <v>5.3</v>
      </c>
      <c r="B18" s="303" t="s">
        <v>540</v>
      </c>
      <c r="C18" s="291">
        <v>0</v>
      </c>
      <c r="D18" s="291">
        <v>0</v>
      </c>
      <c r="E18" s="291">
        <v>0</v>
      </c>
      <c r="F18" s="291">
        <v>0</v>
      </c>
      <c r="G18" s="291">
        <v>0</v>
      </c>
      <c r="H18" s="291">
        <v>0</v>
      </c>
    </row>
    <row r="19" spans="1:8">
      <c r="A19" s="294">
        <v>6</v>
      </c>
      <c r="B19" s="299" t="s">
        <v>541</v>
      </c>
      <c r="C19" s="291">
        <v>970104978.87126863</v>
      </c>
      <c r="D19" s="291">
        <v>679129366.18771183</v>
      </c>
      <c r="E19" s="291">
        <v>1649234345.0589805</v>
      </c>
      <c r="F19" s="291">
        <v>817026586.88840735</v>
      </c>
      <c r="G19" s="291">
        <v>636666181.10886121</v>
      </c>
      <c r="H19" s="291">
        <v>1453692767.9972687</v>
      </c>
    </row>
    <row r="20" spans="1:8">
      <c r="A20" s="294">
        <v>6.1</v>
      </c>
      <c r="B20" s="302" t="s">
        <v>539</v>
      </c>
      <c r="C20" s="291">
        <v>182692603.32722402</v>
      </c>
      <c r="D20" s="291">
        <v>0</v>
      </c>
      <c r="E20" s="291">
        <v>182692603.32722402</v>
      </c>
      <c r="F20" s="291">
        <v>161815076.32730243</v>
      </c>
      <c r="G20" s="291">
        <v>0</v>
      </c>
      <c r="H20" s="291">
        <v>161815076.32730243</v>
      </c>
    </row>
    <row r="21" spans="1:8">
      <c r="A21" s="294">
        <v>6.2</v>
      </c>
      <c r="B21" s="303" t="s">
        <v>540</v>
      </c>
      <c r="C21" s="291">
        <v>787412375.54404461</v>
      </c>
      <c r="D21" s="291">
        <v>679129366.18771183</v>
      </c>
      <c r="E21" s="291">
        <v>1466541741.7317564</v>
      </c>
      <c r="F21" s="291">
        <v>655211510.56110489</v>
      </c>
      <c r="G21" s="291">
        <v>636666181.10886121</v>
      </c>
      <c r="H21" s="291">
        <v>1291877691.6699662</v>
      </c>
    </row>
    <row r="22" spans="1:8">
      <c r="A22" s="294">
        <v>7</v>
      </c>
      <c r="B22" s="297" t="s">
        <v>542</v>
      </c>
      <c r="C22" s="291">
        <v>5502538</v>
      </c>
      <c r="D22" s="291">
        <v>0</v>
      </c>
      <c r="E22" s="291">
        <v>5502538</v>
      </c>
      <c r="F22" s="291">
        <v>2538</v>
      </c>
      <c r="G22" s="291">
        <v>0</v>
      </c>
      <c r="H22" s="291">
        <v>2538</v>
      </c>
    </row>
    <row r="23" spans="1:8">
      <c r="A23" s="294">
        <v>8</v>
      </c>
      <c r="B23" s="304" t="s">
        <v>543</v>
      </c>
      <c r="C23" s="291">
        <v>0</v>
      </c>
      <c r="D23" s="291">
        <v>0</v>
      </c>
      <c r="E23" s="291">
        <v>0</v>
      </c>
      <c r="F23" s="291">
        <v>0</v>
      </c>
      <c r="G23" s="291">
        <v>0</v>
      </c>
      <c r="H23" s="291">
        <v>0</v>
      </c>
    </row>
    <row r="24" spans="1:8">
      <c r="A24" s="294">
        <v>9</v>
      </c>
      <c r="B24" s="300" t="s">
        <v>544</v>
      </c>
      <c r="C24" s="291">
        <v>29233447</v>
      </c>
      <c r="D24" s="291">
        <v>0</v>
      </c>
      <c r="E24" s="291">
        <v>29233447</v>
      </c>
      <c r="F24" s="291">
        <v>26593892</v>
      </c>
      <c r="G24" s="291">
        <v>0</v>
      </c>
      <c r="H24" s="291">
        <v>26593892</v>
      </c>
    </row>
    <row r="25" spans="1:8">
      <c r="A25" s="294">
        <v>9.1</v>
      </c>
      <c r="B25" s="302" t="s">
        <v>545</v>
      </c>
      <c r="C25" s="291">
        <v>29233447</v>
      </c>
      <c r="D25" s="291">
        <v>0</v>
      </c>
      <c r="E25" s="291">
        <v>29233447</v>
      </c>
      <c r="F25" s="291">
        <v>26593892</v>
      </c>
      <c r="G25" s="291">
        <v>0</v>
      </c>
      <c r="H25" s="291">
        <v>26593892</v>
      </c>
    </row>
    <row r="26" spans="1:8">
      <c r="A26" s="294">
        <v>9.1999999999999993</v>
      </c>
      <c r="B26" s="302" t="s">
        <v>546</v>
      </c>
      <c r="C26" s="291">
        <v>0</v>
      </c>
      <c r="D26" s="291">
        <v>0</v>
      </c>
      <c r="E26" s="291">
        <v>0</v>
      </c>
      <c r="F26" s="291">
        <v>0</v>
      </c>
      <c r="G26" s="291">
        <v>0</v>
      </c>
      <c r="H26" s="291">
        <v>0</v>
      </c>
    </row>
    <row r="27" spans="1:8">
      <c r="A27" s="294">
        <v>10</v>
      </c>
      <c r="B27" s="300" t="s">
        <v>547</v>
      </c>
      <c r="C27" s="291">
        <v>32025215</v>
      </c>
      <c r="D27" s="291">
        <v>0</v>
      </c>
      <c r="E27" s="291">
        <v>32025215</v>
      </c>
      <c r="F27" s="291">
        <v>26205982</v>
      </c>
      <c r="G27" s="291">
        <v>0</v>
      </c>
      <c r="H27" s="291">
        <v>26205982</v>
      </c>
    </row>
    <row r="28" spans="1:8">
      <c r="A28" s="294">
        <v>10.1</v>
      </c>
      <c r="B28" s="302" t="s">
        <v>548</v>
      </c>
      <c r="C28" s="291">
        <v>20374000</v>
      </c>
      <c r="D28" s="291">
        <v>0</v>
      </c>
      <c r="E28" s="291">
        <v>20374000</v>
      </c>
      <c r="F28" s="291">
        <v>20374000</v>
      </c>
      <c r="G28" s="291">
        <v>0</v>
      </c>
      <c r="H28" s="291">
        <v>20374000</v>
      </c>
    </row>
    <row r="29" spans="1:8">
      <c r="A29" s="294">
        <v>10.199999999999999</v>
      </c>
      <c r="B29" s="302" t="s">
        <v>549</v>
      </c>
      <c r="C29" s="291">
        <v>11651215</v>
      </c>
      <c r="D29" s="291">
        <v>0</v>
      </c>
      <c r="E29" s="291">
        <v>11651215</v>
      </c>
      <c r="F29" s="291">
        <v>5831982</v>
      </c>
      <c r="G29" s="291">
        <v>0</v>
      </c>
      <c r="H29" s="291">
        <v>5831982</v>
      </c>
    </row>
    <row r="30" spans="1:8">
      <c r="A30" s="294">
        <v>11</v>
      </c>
      <c r="B30" s="300" t="s">
        <v>550</v>
      </c>
      <c r="C30" s="291">
        <v>4360935.8520758953</v>
      </c>
      <c r="D30" s="291">
        <v>0</v>
      </c>
      <c r="E30" s="291">
        <v>4360935.8520758953</v>
      </c>
      <c r="F30" s="291">
        <v>0</v>
      </c>
      <c r="G30" s="291">
        <v>0</v>
      </c>
      <c r="H30" s="291">
        <v>0</v>
      </c>
    </row>
    <row r="31" spans="1:8">
      <c r="A31" s="294">
        <v>11.1</v>
      </c>
      <c r="B31" s="302" t="s">
        <v>551</v>
      </c>
      <c r="C31" s="291">
        <v>4360935.8520758953</v>
      </c>
      <c r="D31" s="291">
        <v>0</v>
      </c>
      <c r="E31" s="291">
        <v>4360935.8520758953</v>
      </c>
      <c r="F31" s="291">
        <v>0</v>
      </c>
      <c r="G31" s="291">
        <v>0</v>
      </c>
      <c r="H31" s="291">
        <v>0</v>
      </c>
    </row>
    <row r="32" spans="1:8">
      <c r="A32" s="294">
        <v>11.2</v>
      </c>
      <c r="B32" s="302" t="s">
        <v>552</v>
      </c>
      <c r="C32" s="291">
        <v>0</v>
      </c>
      <c r="D32" s="291">
        <v>0</v>
      </c>
      <c r="E32" s="291">
        <v>0</v>
      </c>
      <c r="F32" s="291">
        <v>0</v>
      </c>
      <c r="G32" s="291">
        <v>0</v>
      </c>
      <c r="H32" s="291">
        <v>0</v>
      </c>
    </row>
    <row r="33" spans="1:8">
      <c r="A33" s="294">
        <v>13</v>
      </c>
      <c r="B33" s="300" t="s">
        <v>553</v>
      </c>
      <c r="C33" s="291">
        <v>44090790.738448516</v>
      </c>
      <c r="D33" s="291">
        <v>1698735.9799999997</v>
      </c>
      <c r="E33" s="291">
        <v>45789526.718448512</v>
      </c>
      <c r="F33" s="291">
        <v>26316039.465951465</v>
      </c>
      <c r="G33" s="291">
        <v>1975636.6000000003</v>
      </c>
      <c r="H33" s="291">
        <v>28291676.065951467</v>
      </c>
    </row>
    <row r="34" spans="1:8">
      <c r="A34" s="294">
        <v>13.1</v>
      </c>
      <c r="B34" s="305" t="s">
        <v>554</v>
      </c>
      <c r="C34" s="291">
        <v>37785057</v>
      </c>
      <c r="D34" s="291">
        <v>0</v>
      </c>
      <c r="E34" s="291">
        <v>37785057</v>
      </c>
      <c r="F34" s="291">
        <v>20440124</v>
      </c>
      <c r="G34" s="291">
        <v>0</v>
      </c>
      <c r="H34" s="291">
        <v>20440124</v>
      </c>
    </row>
    <row r="35" spans="1:8">
      <c r="A35" s="294">
        <v>13.2</v>
      </c>
      <c r="B35" s="305" t="s">
        <v>555</v>
      </c>
      <c r="C35" s="291">
        <v>0</v>
      </c>
      <c r="D35" s="291">
        <v>0</v>
      </c>
      <c r="E35" s="291">
        <v>0</v>
      </c>
      <c r="F35" s="291">
        <v>0</v>
      </c>
      <c r="G35" s="291">
        <v>0</v>
      </c>
      <c r="H35" s="291">
        <v>0</v>
      </c>
    </row>
    <row r="36" spans="1:8">
      <c r="A36" s="294">
        <v>14</v>
      </c>
      <c r="B36" s="306" t="s">
        <v>556</v>
      </c>
      <c r="C36" s="291">
        <v>1141235091.871793</v>
      </c>
      <c r="D36" s="291">
        <v>858031551.65771186</v>
      </c>
      <c r="E36" s="291">
        <v>1999266643.5295048</v>
      </c>
      <c r="F36" s="291">
        <v>941964092.26435876</v>
      </c>
      <c r="G36" s="291">
        <v>760853794.8688612</v>
      </c>
      <c r="H36" s="291">
        <v>1702817887.13322</v>
      </c>
    </row>
    <row r="37" spans="1:8" ht="22.5" customHeight="1">
      <c r="A37" s="294"/>
      <c r="B37" s="307" t="s">
        <v>557</v>
      </c>
      <c r="C37" s="577"/>
      <c r="D37" s="578"/>
      <c r="E37" s="578"/>
      <c r="F37" s="578"/>
      <c r="G37" s="578"/>
      <c r="H37" s="579"/>
    </row>
    <row r="38" spans="1:8">
      <c r="A38" s="294">
        <v>15</v>
      </c>
      <c r="B38" s="308" t="s">
        <v>558</v>
      </c>
      <c r="C38" s="309">
        <v>0</v>
      </c>
      <c r="D38" s="309">
        <v>0</v>
      </c>
      <c r="E38" s="309">
        <v>0</v>
      </c>
      <c r="F38" s="309">
        <v>0</v>
      </c>
      <c r="G38" s="309">
        <v>0</v>
      </c>
      <c r="H38" s="309">
        <v>0</v>
      </c>
    </row>
    <row r="39" spans="1:8">
      <c r="A39" s="310">
        <v>15.1</v>
      </c>
      <c r="B39" s="311" t="s">
        <v>534</v>
      </c>
      <c r="C39" s="309">
        <v>0</v>
      </c>
      <c r="D39" s="309">
        <v>0</v>
      </c>
      <c r="E39" s="309">
        <v>0</v>
      </c>
      <c r="F39" s="309">
        <v>0</v>
      </c>
      <c r="G39" s="309">
        <v>0</v>
      </c>
      <c r="H39" s="309">
        <v>0</v>
      </c>
    </row>
    <row r="40" spans="1:8" ht="24" customHeight="1">
      <c r="A40" s="310">
        <v>16</v>
      </c>
      <c r="B40" s="297" t="s">
        <v>559</v>
      </c>
      <c r="C40" s="309">
        <v>0</v>
      </c>
      <c r="D40" s="309">
        <v>0</v>
      </c>
      <c r="E40" s="309">
        <v>0</v>
      </c>
      <c r="F40" s="309">
        <v>54574.300000000047</v>
      </c>
      <c r="G40" s="309">
        <v>0</v>
      </c>
      <c r="H40" s="309">
        <v>54574.300000000047</v>
      </c>
    </row>
    <row r="41" spans="1:8">
      <c r="A41" s="310">
        <v>17</v>
      </c>
      <c r="B41" s="297" t="s">
        <v>560</v>
      </c>
      <c r="C41" s="309">
        <v>881907029.9657613</v>
      </c>
      <c r="D41" s="309">
        <v>732935054.39200008</v>
      </c>
      <c r="E41" s="309">
        <v>1614842084.3577614</v>
      </c>
      <c r="F41" s="309">
        <v>757139789.5804143</v>
      </c>
      <c r="G41" s="309">
        <v>582744085.72000015</v>
      </c>
      <c r="H41" s="309">
        <v>1339883875.3004146</v>
      </c>
    </row>
    <row r="42" spans="1:8">
      <c r="A42" s="310">
        <v>17.100000000000001</v>
      </c>
      <c r="B42" s="312" t="s">
        <v>561</v>
      </c>
      <c r="C42" s="309">
        <v>632947292.79002094</v>
      </c>
      <c r="D42" s="309">
        <v>567798323.46000004</v>
      </c>
      <c r="E42" s="309">
        <v>1200745616.250021</v>
      </c>
      <c r="F42" s="309">
        <v>635319050.12000585</v>
      </c>
      <c r="G42" s="309">
        <v>485484058.74000013</v>
      </c>
      <c r="H42" s="309">
        <v>1120803108.8600059</v>
      </c>
    </row>
    <row r="43" spans="1:8">
      <c r="A43" s="310">
        <v>17.2</v>
      </c>
      <c r="B43" s="313" t="s">
        <v>562</v>
      </c>
      <c r="C43" s="309">
        <v>234883537.81999999</v>
      </c>
      <c r="D43" s="309">
        <v>157571425.48000002</v>
      </c>
      <c r="E43" s="309">
        <v>392454963.30000001</v>
      </c>
      <c r="F43" s="309">
        <v>110777991.86</v>
      </c>
      <c r="G43" s="309">
        <v>90645966.270000011</v>
      </c>
      <c r="H43" s="309">
        <v>201423958.13</v>
      </c>
    </row>
    <row r="44" spans="1:8">
      <c r="A44" s="310">
        <v>17.3</v>
      </c>
      <c r="B44" s="312" t="s">
        <v>563</v>
      </c>
      <c r="C44" s="309">
        <v>0</v>
      </c>
      <c r="D44" s="309">
        <v>0</v>
      </c>
      <c r="E44" s="309">
        <v>0</v>
      </c>
      <c r="F44" s="309">
        <v>0</v>
      </c>
      <c r="G44" s="309">
        <v>0</v>
      </c>
      <c r="H44" s="309">
        <v>0</v>
      </c>
    </row>
    <row r="45" spans="1:8">
      <c r="A45" s="310">
        <v>17.399999999999999</v>
      </c>
      <c r="B45" s="312" t="s">
        <v>564</v>
      </c>
      <c r="C45" s="309">
        <v>14076199.35574046</v>
      </c>
      <c r="D45" s="467">
        <v>7565305.4520000005</v>
      </c>
      <c r="E45" s="309">
        <v>21641504.807740461</v>
      </c>
      <c r="F45" s="309">
        <v>11042747.600408435</v>
      </c>
      <c r="G45" s="467">
        <v>6614060.71</v>
      </c>
      <c r="H45" s="309">
        <v>17656808.310408436</v>
      </c>
    </row>
    <row r="46" spans="1:8">
      <c r="A46" s="310">
        <v>18</v>
      </c>
      <c r="B46" s="300" t="s">
        <v>565</v>
      </c>
      <c r="C46" s="309">
        <v>476258.4359478188</v>
      </c>
      <c r="D46" s="309">
        <v>0</v>
      </c>
      <c r="E46" s="309">
        <v>476258.4359478188</v>
      </c>
      <c r="F46" s="309">
        <v>831817.26323394489</v>
      </c>
      <c r="G46" s="309">
        <v>0</v>
      </c>
      <c r="H46" s="309">
        <v>831817.26323394489</v>
      </c>
    </row>
    <row r="47" spans="1:8">
      <c r="A47" s="310">
        <v>19</v>
      </c>
      <c r="B47" s="300" t="s">
        <v>566</v>
      </c>
      <c r="C47" s="309">
        <v>3526883</v>
      </c>
      <c r="D47" s="309">
        <v>0</v>
      </c>
      <c r="E47" s="309">
        <v>3526883</v>
      </c>
      <c r="F47" s="309">
        <v>1895035</v>
      </c>
      <c r="G47" s="309">
        <v>0</v>
      </c>
      <c r="H47" s="309">
        <v>1895035</v>
      </c>
    </row>
    <row r="48" spans="1:8">
      <c r="A48" s="310">
        <v>19.100000000000001</v>
      </c>
      <c r="B48" s="314" t="s">
        <v>567</v>
      </c>
      <c r="C48" s="309">
        <v>0</v>
      </c>
      <c r="D48" s="309">
        <v>0</v>
      </c>
      <c r="E48" s="309">
        <v>0</v>
      </c>
      <c r="F48" s="309">
        <v>0</v>
      </c>
      <c r="G48" s="309">
        <v>0</v>
      </c>
      <c r="H48" s="309">
        <v>0</v>
      </c>
    </row>
    <row r="49" spans="1:8">
      <c r="A49" s="310">
        <v>19.2</v>
      </c>
      <c r="B49" s="315" t="s">
        <v>568</v>
      </c>
      <c r="C49" s="309">
        <v>3526883</v>
      </c>
      <c r="D49" s="309">
        <v>0</v>
      </c>
      <c r="E49" s="309">
        <v>3526883</v>
      </c>
      <c r="F49" s="309">
        <v>1895035</v>
      </c>
      <c r="G49" s="309">
        <v>0</v>
      </c>
      <c r="H49" s="309">
        <v>1895035</v>
      </c>
    </row>
    <row r="50" spans="1:8">
      <c r="A50" s="310">
        <v>20</v>
      </c>
      <c r="B50" s="316" t="s">
        <v>569</v>
      </c>
      <c r="C50" s="309">
        <v>0</v>
      </c>
      <c r="D50" s="309">
        <v>90376920.040000007</v>
      </c>
      <c r="E50" s="309">
        <v>90376920.040000007</v>
      </c>
      <c r="F50" s="309">
        <v>0</v>
      </c>
      <c r="G50" s="309">
        <v>99960039.11999999</v>
      </c>
      <c r="H50" s="309">
        <v>99960039.11999999</v>
      </c>
    </row>
    <row r="51" spans="1:8">
      <c r="A51" s="310">
        <v>21</v>
      </c>
      <c r="B51" s="304" t="s">
        <v>570</v>
      </c>
      <c r="C51" s="309">
        <v>808656.66999999981</v>
      </c>
      <c r="D51" s="309">
        <v>407053.72000000067</v>
      </c>
      <c r="E51" s="309">
        <v>1215710.3900000006</v>
      </c>
      <c r="F51" s="309">
        <v>495373.18000000005</v>
      </c>
      <c r="G51" s="309">
        <v>2525.2800000000748</v>
      </c>
      <c r="H51" s="309">
        <v>497898.46000000014</v>
      </c>
    </row>
    <row r="52" spans="1:8">
      <c r="A52" s="310">
        <v>21.1</v>
      </c>
      <c r="B52" s="313" t="s">
        <v>571</v>
      </c>
      <c r="C52" s="309">
        <v>0</v>
      </c>
      <c r="D52" s="309">
        <v>0</v>
      </c>
      <c r="E52" s="309">
        <v>0</v>
      </c>
      <c r="F52" s="309">
        <v>0</v>
      </c>
      <c r="G52" s="309">
        <v>0</v>
      </c>
      <c r="H52" s="309">
        <v>0</v>
      </c>
    </row>
    <row r="53" spans="1:8">
      <c r="A53" s="310">
        <v>22</v>
      </c>
      <c r="B53" s="317" t="s">
        <v>572</v>
      </c>
      <c r="C53" s="309">
        <v>886718828.07170904</v>
      </c>
      <c r="D53" s="309">
        <v>823719028.15200007</v>
      </c>
      <c r="E53" s="309">
        <v>1710437856.2237091</v>
      </c>
      <c r="F53" s="309">
        <v>760416589.3236481</v>
      </c>
      <c r="G53" s="309">
        <v>682706650.12000012</v>
      </c>
      <c r="H53" s="309">
        <v>1443123239.4436483</v>
      </c>
    </row>
    <row r="54" spans="1:8" ht="24" customHeight="1">
      <c r="A54" s="310"/>
      <c r="B54" s="318" t="s">
        <v>573</v>
      </c>
      <c r="C54" s="569"/>
      <c r="D54" s="570"/>
      <c r="E54" s="570"/>
      <c r="F54" s="570"/>
      <c r="G54" s="570"/>
      <c r="H54" s="571"/>
    </row>
    <row r="55" spans="1:8">
      <c r="A55" s="310">
        <v>23</v>
      </c>
      <c r="B55" s="316" t="s">
        <v>724</v>
      </c>
      <c r="C55" s="309">
        <v>121372000</v>
      </c>
      <c r="D55" s="309">
        <v>0</v>
      </c>
      <c r="E55" s="309">
        <v>121372000</v>
      </c>
      <c r="F55" s="309">
        <v>121372000</v>
      </c>
      <c r="G55" s="309">
        <v>0</v>
      </c>
      <c r="H55" s="309">
        <v>121372000</v>
      </c>
    </row>
    <row r="56" spans="1:8">
      <c r="A56" s="310">
        <v>24</v>
      </c>
      <c r="B56" s="316" t="s">
        <v>575</v>
      </c>
      <c r="C56" s="309">
        <v>0</v>
      </c>
      <c r="D56" s="309">
        <v>0</v>
      </c>
      <c r="E56" s="309">
        <v>0</v>
      </c>
      <c r="F56" s="309">
        <v>0</v>
      </c>
      <c r="G56" s="309">
        <v>0</v>
      </c>
      <c r="H56" s="309">
        <v>0</v>
      </c>
    </row>
    <row r="57" spans="1:8">
      <c r="A57" s="310">
        <v>25</v>
      </c>
      <c r="B57" s="300" t="s">
        <v>576</v>
      </c>
      <c r="C57" s="309">
        <v>0</v>
      </c>
      <c r="D57" s="309">
        <v>0</v>
      </c>
      <c r="E57" s="309">
        <v>0</v>
      </c>
      <c r="F57" s="309">
        <v>0</v>
      </c>
      <c r="G57" s="309">
        <v>0</v>
      </c>
      <c r="H57" s="309">
        <v>0</v>
      </c>
    </row>
    <row r="58" spans="1:8">
      <c r="A58" s="310">
        <v>26</v>
      </c>
      <c r="B58" s="300" t="s">
        <v>577</v>
      </c>
      <c r="C58" s="309">
        <v>0</v>
      </c>
      <c r="D58" s="309">
        <v>0</v>
      </c>
      <c r="E58" s="309">
        <v>0</v>
      </c>
      <c r="F58" s="309">
        <v>0</v>
      </c>
      <c r="G58" s="309">
        <v>0</v>
      </c>
      <c r="H58" s="309">
        <v>0</v>
      </c>
    </row>
    <row r="59" spans="1:8">
      <c r="A59" s="310">
        <v>27</v>
      </c>
      <c r="B59" s="300" t="s">
        <v>578</v>
      </c>
      <c r="C59" s="309">
        <v>0</v>
      </c>
      <c r="D59" s="309">
        <v>0</v>
      </c>
      <c r="E59" s="309">
        <v>0</v>
      </c>
      <c r="F59" s="309">
        <v>0</v>
      </c>
      <c r="G59" s="309">
        <v>0</v>
      </c>
      <c r="H59" s="309">
        <v>0</v>
      </c>
    </row>
    <row r="60" spans="1:8">
      <c r="A60" s="310">
        <v>27.1</v>
      </c>
      <c r="B60" s="312" t="s">
        <v>579</v>
      </c>
      <c r="C60" s="309">
        <v>0</v>
      </c>
      <c r="D60" s="309">
        <v>0</v>
      </c>
      <c r="E60" s="309">
        <v>0</v>
      </c>
      <c r="F60" s="309">
        <v>0</v>
      </c>
      <c r="G60" s="309">
        <v>0</v>
      </c>
      <c r="H60" s="309">
        <v>0</v>
      </c>
    </row>
    <row r="61" spans="1:8">
      <c r="A61" s="310">
        <v>27.2</v>
      </c>
      <c r="B61" s="312" t="s">
        <v>580</v>
      </c>
      <c r="C61" s="309">
        <v>0</v>
      </c>
      <c r="D61" s="309">
        <v>0</v>
      </c>
      <c r="E61" s="309">
        <v>0</v>
      </c>
      <c r="F61" s="309">
        <v>0</v>
      </c>
      <c r="G61" s="309">
        <v>0</v>
      </c>
      <c r="H61" s="309">
        <v>0</v>
      </c>
    </row>
    <row r="62" spans="1:8">
      <c r="A62" s="310">
        <v>28</v>
      </c>
      <c r="B62" s="319" t="s">
        <v>581</v>
      </c>
      <c r="C62" s="309">
        <v>0</v>
      </c>
      <c r="D62" s="309">
        <v>0</v>
      </c>
      <c r="E62" s="309">
        <v>0</v>
      </c>
      <c r="F62" s="309">
        <v>0</v>
      </c>
      <c r="G62" s="309">
        <v>0</v>
      </c>
      <c r="H62" s="309">
        <v>0</v>
      </c>
    </row>
    <row r="63" spans="1:8">
      <c r="A63" s="310">
        <v>29</v>
      </c>
      <c r="B63" s="300" t="s">
        <v>582</v>
      </c>
      <c r="C63" s="309">
        <v>0</v>
      </c>
      <c r="D63" s="309">
        <v>0</v>
      </c>
      <c r="E63" s="309">
        <v>0</v>
      </c>
      <c r="F63" s="309">
        <v>0</v>
      </c>
      <c r="G63" s="309">
        <v>0</v>
      </c>
      <c r="H63" s="309">
        <v>0</v>
      </c>
    </row>
    <row r="64" spans="1:8">
      <c r="A64" s="310">
        <v>29.1</v>
      </c>
      <c r="B64" s="303" t="s">
        <v>583</v>
      </c>
      <c r="C64" s="309">
        <v>0</v>
      </c>
      <c r="D64" s="309">
        <v>0</v>
      </c>
      <c r="E64" s="309">
        <v>0</v>
      </c>
      <c r="F64" s="309">
        <v>0</v>
      </c>
      <c r="G64" s="309">
        <v>0</v>
      </c>
      <c r="H64" s="309">
        <v>0</v>
      </c>
    </row>
    <row r="65" spans="1:8" ht="24.9" customHeight="1">
      <c r="A65" s="310">
        <v>29.2</v>
      </c>
      <c r="B65" s="314" t="s">
        <v>584</v>
      </c>
      <c r="C65" s="309">
        <v>0</v>
      </c>
      <c r="D65" s="309">
        <v>0</v>
      </c>
      <c r="E65" s="309">
        <v>0</v>
      </c>
      <c r="F65" s="309">
        <v>0</v>
      </c>
      <c r="G65" s="309">
        <v>0</v>
      </c>
      <c r="H65" s="309">
        <v>0</v>
      </c>
    </row>
    <row r="66" spans="1:8" ht="22.5" customHeight="1">
      <c r="A66" s="310">
        <v>29.3</v>
      </c>
      <c r="B66" s="314" t="s">
        <v>585</v>
      </c>
      <c r="C66" s="309">
        <v>0</v>
      </c>
      <c r="D66" s="309">
        <v>0</v>
      </c>
      <c r="E66" s="309">
        <v>0</v>
      </c>
      <c r="F66" s="309">
        <v>0</v>
      </c>
      <c r="G66" s="309">
        <v>0</v>
      </c>
      <c r="H66" s="309">
        <v>0</v>
      </c>
    </row>
    <row r="67" spans="1:8">
      <c r="A67" s="310">
        <v>30</v>
      </c>
      <c r="B67" s="300" t="s">
        <v>586</v>
      </c>
      <c r="C67" s="309">
        <v>167456788</v>
      </c>
      <c r="D67" s="309">
        <v>0</v>
      </c>
      <c r="E67" s="309">
        <v>167456788</v>
      </c>
      <c r="F67" s="309">
        <v>138322647</v>
      </c>
      <c r="G67" s="309">
        <v>0</v>
      </c>
      <c r="H67" s="309">
        <v>138322647</v>
      </c>
    </row>
    <row r="68" spans="1:8">
      <c r="A68" s="310">
        <v>31</v>
      </c>
      <c r="B68" s="320" t="s">
        <v>587</v>
      </c>
      <c r="C68" s="309">
        <v>288828788</v>
      </c>
      <c r="D68" s="309">
        <v>0</v>
      </c>
      <c r="E68" s="309">
        <v>288828788</v>
      </c>
      <c r="F68" s="309">
        <v>259694647</v>
      </c>
      <c r="G68" s="309">
        <v>0</v>
      </c>
      <c r="H68" s="309">
        <v>259694647</v>
      </c>
    </row>
    <row r="69" spans="1:8">
      <c r="A69" s="310">
        <v>32</v>
      </c>
      <c r="B69" s="321" t="s">
        <v>588</v>
      </c>
      <c r="C69" s="309">
        <v>1175547616.0717092</v>
      </c>
      <c r="D69" s="309">
        <v>823719028.15200007</v>
      </c>
      <c r="E69" s="309">
        <v>1999266644.2237091</v>
      </c>
      <c r="F69" s="309">
        <v>1020111236.3236481</v>
      </c>
      <c r="G69" s="309">
        <v>682706650.12000012</v>
      </c>
      <c r="H69" s="309">
        <v>1702817886.4436483</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4" bestFit="1" customWidth="1"/>
    <col min="2" max="2" width="93.44140625" style="384" customWidth="1"/>
    <col min="3" max="3" width="14.5546875" style="384" customWidth="1"/>
    <col min="4" max="5" width="16.109375" style="384" customWidth="1"/>
    <col min="6" max="6" width="16.109375" style="403" customWidth="1"/>
    <col min="7" max="7" width="25.33203125" style="403" customWidth="1"/>
    <col min="8" max="8" width="16.109375" style="384" customWidth="1"/>
    <col min="9" max="11" width="16.109375" style="403" customWidth="1"/>
    <col min="12" max="12" width="26.33203125" style="403" customWidth="1"/>
    <col min="13" max="16384" width="9.109375" style="384"/>
  </cols>
  <sheetData>
    <row r="1" spans="1:12" ht="13.8">
      <c r="A1" s="285" t="s">
        <v>30</v>
      </c>
      <c r="B1" s="370" t="str">
        <f>Info!C2</f>
        <v>Terabank</v>
      </c>
      <c r="F1" s="384"/>
      <c r="G1" s="384"/>
      <c r="I1" s="384"/>
      <c r="J1" s="384"/>
      <c r="K1" s="384"/>
      <c r="L1" s="384"/>
    </row>
    <row r="2" spans="1:12">
      <c r="A2" s="285" t="s">
        <v>31</v>
      </c>
      <c r="B2" s="369">
        <f>'1. key ratios'!B2</f>
        <v>45747</v>
      </c>
      <c r="F2" s="384"/>
      <c r="G2" s="384"/>
      <c r="I2" s="384"/>
      <c r="J2" s="384"/>
      <c r="K2" s="384"/>
      <c r="L2" s="384"/>
    </row>
    <row r="3" spans="1:12">
      <c r="A3" s="286" t="s">
        <v>470</v>
      </c>
      <c r="F3" s="384"/>
      <c r="G3" s="384"/>
      <c r="I3" s="384"/>
      <c r="J3" s="384"/>
      <c r="K3" s="384"/>
      <c r="L3" s="384"/>
    </row>
    <row r="4" spans="1:12">
      <c r="F4" s="384"/>
      <c r="G4" s="384"/>
      <c r="I4" s="384"/>
      <c r="J4" s="384"/>
      <c r="K4" s="384"/>
      <c r="L4" s="384"/>
    </row>
    <row r="5" spans="1:12" ht="37.5" customHeight="1">
      <c r="A5" s="629" t="s">
        <v>487</v>
      </c>
      <c r="B5" s="630"/>
      <c r="C5" s="675" t="s">
        <v>471</v>
      </c>
      <c r="D5" s="676"/>
      <c r="E5" s="676"/>
      <c r="F5" s="676"/>
      <c r="G5" s="676"/>
      <c r="H5" s="675" t="s">
        <v>631</v>
      </c>
      <c r="I5" s="677"/>
      <c r="J5" s="677"/>
      <c r="K5" s="677"/>
      <c r="L5" s="678"/>
    </row>
    <row r="6" spans="1:12" ht="39.6" customHeight="1">
      <c r="A6" s="633"/>
      <c r="B6" s="634"/>
      <c r="C6" s="288"/>
      <c r="D6" s="382" t="s">
        <v>652</v>
      </c>
      <c r="E6" s="382" t="s">
        <v>651</v>
      </c>
      <c r="F6" s="382" t="s">
        <v>650</v>
      </c>
      <c r="G6" s="382" t="s">
        <v>649</v>
      </c>
      <c r="H6" s="404"/>
      <c r="I6" s="382" t="s">
        <v>652</v>
      </c>
      <c r="J6" s="382" t="s">
        <v>651</v>
      </c>
      <c r="K6" s="382" t="s">
        <v>650</v>
      </c>
      <c r="L6" s="382" t="s">
        <v>649</v>
      </c>
    </row>
    <row r="7" spans="1:12">
      <c r="A7" s="373">
        <v>1</v>
      </c>
      <c r="B7" s="388" t="s">
        <v>490</v>
      </c>
      <c r="C7" s="388">
        <v>73595162.029799819</v>
      </c>
      <c r="D7" s="388">
        <v>72092590.819399819</v>
      </c>
      <c r="E7" s="388">
        <v>721285.10739999986</v>
      </c>
      <c r="F7" s="388">
        <v>781286.10300000012</v>
      </c>
      <c r="G7" s="388">
        <v>0</v>
      </c>
      <c r="H7" s="388">
        <v>907225.28530000104</v>
      </c>
      <c r="I7" s="388">
        <v>362730.50190000102</v>
      </c>
      <c r="J7" s="388">
        <v>70496.690400000007</v>
      </c>
      <c r="K7" s="388">
        <v>473998.09299999999</v>
      </c>
      <c r="L7" s="388">
        <v>0</v>
      </c>
    </row>
    <row r="8" spans="1:12">
      <c r="A8" s="373">
        <v>2</v>
      </c>
      <c r="B8" s="388" t="s">
        <v>403</v>
      </c>
      <c r="C8" s="388">
        <v>34724674.102799989</v>
      </c>
      <c r="D8" s="388">
        <v>33401359.601599991</v>
      </c>
      <c r="E8" s="388">
        <v>289942.33940000006</v>
      </c>
      <c r="F8" s="388">
        <v>1033372.1618</v>
      </c>
      <c r="G8" s="388">
        <v>0</v>
      </c>
      <c r="H8" s="388">
        <v>536843.19400000002</v>
      </c>
      <c r="I8" s="388">
        <v>128225.74760000002</v>
      </c>
      <c r="J8" s="388">
        <v>39529.082199999997</v>
      </c>
      <c r="K8" s="388">
        <v>369088.36420000001</v>
      </c>
      <c r="L8" s="388">
        <v>0</v>
      </c>
    </row>
    <row r="9" spans="1:12">
      <c r="A9" s="373">
        <v>3</v>
      </c>
      <c r="B9" s="388" t="s">
        <v>404</v>
      </c>
      <c r="C9" s="388">
        <v>40257850.188500002</v>
      </c>
      <c r="D9" s="388">
        <v>40257850.188500002</v>
      </c>
      <c r="E9" s="388">
        <v>0</v>
      </c>
      <c r="F9" s="388">
        <v>0</v>
      </c>
      <c r="G9" s="388">
        <v>0</v>
      </c>
      <c r="H9" s="388">
        <v>79.771500000000003</v>
      </c>
      <c r="I9" s="388">
        <v>79.771500000000003</v>
      </c>
      <c r="J9" s="388">
        <v>0</v>
      </c>
      <c r="K9" s="388">
        <v>0</v>
      </c>
      <c r="L9" s="388">
        <v>0</v>
      </c>
    </row>
    <row r="10" spans="1:12">
      <c r="A10" s="373">
        <v>4</v>
      </c>
      <c r="B10" s="388" t="s">
        <v>491</v>
      </c>
      <c r="C10" s="388">
        <v>152520424.25270003</v>
      </c>
      <c r="D10" s="388">
        <v>141968898.91100001</v>
      </c>
      <c r="E10" s="388">
        <v>3150421.3984000003</v>
      </c>
      <c r="F10" s="388">
        <v>7401103.9433000004</v>
      </c>
      <c r="G10" s="388">
        <v>0</v>
      </c>
      <c r="H10" s="388">
        <v>1805488.1545000002</v>
      </c>
      <c r="I10" s="388">
        <v>566570.57360000012</v>
      </c>
      <c r="J10" s="388">
        <v>626718.59129999997</v>
      </c>
      <c r="K10" s="388">
        <v>612198.98960000009</v>
      </c>
      <c r="L10" s="388">
        <v>0</v>
      </c>
    </row>
    <row r="11" spans="1:12">
      <c r="A11" s="373">
        <v>5</v>
      </c>
      <c r="B11" s="388" t="s">
        <v>405</v>
      </c>
      <c r="C11" s="388">
        <v>101587721.0068</v>
      </c>
      <c r="D11" s="388">
        <v>95184882.485599995</v>
      </c>
      <c r="E11" s="388">
        <v>1697395.1683</v>
      </c>
      <c r="F11" s="388">
        <v>4705443.3528999994</v>
      </c>
      <c r="G11" s="388">
        <v>0</v>
      </c>
      <c r="H11" s="388">
        <v>1848830.6852000002</v>
      </c>
      <c r="I11" s="388">
        <v>432398.25890000013</v>
      </c>
      <c r="J11" s="388">
        <v>263320.69789999997</v>
      </c>
      <c r="K11" s="388">
        <v>1153111.7284000001</v>
      </c>
      <c r="L11" s="388">
        <v>0</v>
      </c>
    </row>
    <row r="12" spans="1:12">
      <c r="A12" s="373">
        <v>6</v>
      </c>
      <c r="B12" s="388" t="s">
        <v>406</v>
      </c>
      <c r="C12" s="388">
        <v>35162667.499799997</v>
      </c>
      <c r="D12" s="388">
        <v>24222944.015499998</v>
      </c>
      <c r="E12" s="388">
        <v>7397093.4217999997</v>
      </c>
      <c r="F12" s="388">
        <v>3542630.0625</v>
      </c>
      <c r="G12" s="388">
        <v>0</v>
      </c>
      <c r="H12" s="388">
        <v>956737.13829999988</v>
      </c>
      <c r="I12" s="388">
        <v>94156.455699999962</v>
      </c>
      <c r="J12" s="388">
        <v>231780.77349999995</v>
      </c>
      <c r="K12" s="388">
        <v>630799.90909999993</v>
      </c>
      <c r="L12" s="388">
        <v>0</v>
      </c>
    </row>
    <row r="13" spans="1:12">
      <c r="A13" s="373">
        <v>7</v>
      </c>
      <c r="B13" s="388" t="s">
        <v>407</v>
      </c>
      <c r="C13" s="388">
        <v>100367065.26260002</v>
      </c>
      <c r="D13" s="388">
        <v>91802238.048500016</v>
      </c>
      <c r="E13" s="388">
        <v>8187040.4333999995</v>
      </c>
      <c r="F13" s="388">
        <v>377786.7807</v>
      </c>
      <c r="G13" s="388">
        <v>0</v>
      </c>
      <c r="H13" s="388">
        <v>768544.38499999978</v>
      </c>
      <c r="I13" s="388">
        <v>388864.47499999974</v>
      </c>
      <c r="J13" s="388">
        <v>379679.91</v>
      </c>
      <c r="K13" s="388">
        <v>0</v>
      </c>
      <c r="L13" s="388">
        <v>0</v>
      </c>
    </row>
    <row r="14" spans="1:12">
      <c r="A14" s="373">
        <v>8</v>
      </c>
      <c r="B14" s="388" t="s">
        <v>408</v>
      </c>
      <c r="C14" s="388">
        <v>61716443.729499958</v>
      </c>
      <c r="D14" s="388">
        <v>59256238.389499962</v>
      </c>
      <c r="E14" s="388">
        <v>1343617.33</v>
      </c>
      <c r="F14" s="388">
        <v>1116588.0100000002</v>
      </c>
      <c r="G14" s="388">
        <v>0</v>
      </c>
      <c r="H14" s="388">
        <v>1042179.7175</v>
      </c>
      <c r="I14" s="388">
        <v>270377.01189999998</v>
      </c>
      <c r="J14" s="388">
        <v>297386.28019999998</v>
      </c>
      <c r="K14" s="388">
        <v>474416.42540000001</v>
      </c>
      <c r="L14" s="388">
        <v>0</v>
      </c>
    </row>
    <row r="15" spans="1:12">
      <c r="A15" s="373">
        <v>9</v>
      </c>
      <c r="B15" s="388" t="s">
        <v>409</v>
      </c>
      <c r="C15" s="388">
        <v>52339715.054099992</v>
      </c>
      <c r="D15" s="388">
        <v>49712473.353099994</v>
      </c>
      <c r="E15" s="388">
        <v>927493.16100000008</v>
      </c>
      <c r="F15" s="388">
        <v>1699748.5399999998</v>
      </c>
      <c r="G15" s="388">
        <v>0</v>
      </c>
      <c r="H15" s="388">
        <v>600115.13229999994</v>
      </c>
      <c r="I15" s="388">
        <v>215198.02109999995</v>
      </c>
      <c r="J15" s="388">
        <v>78342.249400000001</v>
      </c>
      <c r="K15" s="388">
        <v>306574.86179999996</v>
      </c>
      <c r="L15" s="388">
        <v>0</v>
      </c>
    </row>
    <row r="16" spans="1:12">
      <c r="A16" s="373">
        <v>10</v>
      </c>
      <c r="B16" s="388" t="s">
        <v>410</v>
      </c>
      <c r="C16" s="388">
        <v>28149900.125400007</v>
      </c>
      <c r="D16" s="388">
        <v>27219626.832100008</v>
      </c>
      <c r="E16" s="388">
        <v>3309.72</v>
      </c>
      <c r="F16" s="388">
        <v>926963.57330000005</v>
      </c>
      <c r="G16" s="388">
        <v>0</v>
      </c>
      <c r="H16" s="388">
        <v>614021.88589999999</v>
      </c>
      <c r="I16" s="388">
        <v>108590.90110000002</v>
      </c>
      <c r="J16" s="388">
        <v>505.09530000000001</v>
      </c>
      <c r="K16" s="388">
        <v>504925.88949999999</v>
      </c>
      <c r="L16" s="388">
        <v>0</v>
      </c>
    </row>
    <row r="17" spans="1:12">
      <c r="A17" s="373">
        <v>11</v>
      </c>
      <c r="B17" s="388" t="s">
        <v>411</v>
      </c>
      <c r="C17" s="388">
        <v>10900952.2742</v>
      </c>
      <c r="D17" s="388">
        <v>9629467.8614000008</v>
      </c>
      <c r="E17" s="388">
        <v>313121.94999999995</v>
      </c>
      <c r="F17" s="388">
        <v>958362.46279999986</v>
      </c>
      <c r="G17" s="388">
        <v>0</v>
      </c>
      <c r="H17" s="388">
        <v>440772.57129999995</v>
      </c>
      <c r="I17" s="388">
        <v>47648.312999999995</v>
      </c>
      <c r="J17" s="388">
        <v>24762.769800000002</v>
      </c>
      <c r="K17" s="388">
        <v>368361.48849999998</v>
      </c>
      <c r="L17" s="388">
        <v>0</v>
      </c>
    </row>
    <row r="18" spans="1:12">
      <c r="A18" s="373">
        <v>12</v>
      </c>
      <c r="B18" s="388" t="s">
        <v>412</v>
      </c>
      <c r="C18" s="388">
        <v>73970990.894300073</v>
      </c>
      <c r="D18" s="388">
        <v>67147362.150000066</v>
      </c>
      <c r="E18" s="388">
        <v>1566950.5283999995</v>
      </c>
      <c r="F18" s="388">
        <v>5256678.2159000011</v>
      </c>
      <c r="G18" s="388">
        <v>0</v>
      </c>
      <c r="H18" s="388">
        <v>2902320.0154999979</v>
      </c>
      <c r="I18" s="388">
        <v>305426.62549999979</v>
      </c>
      <c r="J18" s="388">
        <v>133444.19449999998</v>
      </c>
      <c r="K18" s="388">
        <v>2463449.1954999981</v>
      </c>
      <c r="L18" s="388">
        <v>0</v>
      </c>
    </row>
    <row r="19" spans="1:12">
      <c r="A19" s="373">
        <v>13</v>
      </c>
      <c r="B19" s="388" t="s">
        <v>413</v>
      </c>
      <c r="C19" s="388">
        <v>20674804.607999992</v>
      </c>
      <c r="D19" s="388">
        <v>18664662.843599994</v>
      </c>
      <c r="E19" s="388">
        <v>620982.0512000001</v>
      </c>
      <c r="F19" s="388">
        <v>1389159.7131999999</v>
      </c>
      <c r="G19" s="388">
        <v>0</v>
      </c>
      <c r="H19" s="388">
        <v>477747.07929999998</v>
      </c>
      <c r="I19" s="388">
        <v>85036.515500000052</v>
      </c>
      <c r="J19" s="388">
        <v>47869.022099999995</v>
      </c>
      <c r="K19" s="388">
        <v>344841.54169999994</v>
      </c>
      <c r="L19" s="388">
        <v>0</v>
      </c>
    </row>
    <row r="20" spans="1:12">
      <c r="A20" s="373">
        <v>14</v>
      </c>
      <c r="B20" s="388" t="s">
        <v>414</v>
      </c>
      <c r="C20" s="388">
        <v>148492389.92549998</v>
      </c>
      <c r="D20" s="388">
        <v>125294966.77659999</v>
      </c>
      <c r="E20" s="388">
        <v>18650340.025199998</v>
      </c>
      <c r="F20" s="388">
        <v>4547083.1237000003</v>
      </c>
      <c r="G20" s="388">
        <v>0</v>
      </c>
      <c r="H20" s="388">
        <v>2538417.4133000001</v>
      </c>
      <c r="I20" s="388">
        <v>513224.48700000014</v>
      </c>
      <c r="J20" s="388">
        <v>624841.62489999994</v>
      </c>
      <c r="K20" s="388">
        <v>1400351.3013999998</v>
      </c>
      <c r="L20" s="388">
        <v>0</v>
      </c>
    </row>
    <row r="21" spans="1:12">
      <c r="A21" s="373">
        <v>15</v>
      </c>
      <c r="B21" s="388" t="s">
        <v>415</v>
      </c>
      <c r="C21" s="388">
        <v>47864311.594300009</v>
      </c>
      <c r="D21" s="388">
        <v>46950639.464300007</v>
      </c>
      <c r="E21" s="388">
        <v>323027.74</v>
      </c>
      <c r="F21" s="388">
        <v>590644.39</v>
      </c>
      <c r="G21" s="388">
        <v>0</v>
      </c>
      <c r="H21" s="388">
        <v>357341.04540000012</v>
      </c>
      <c r="I21" s="388">
        <v>212419.0775000001</v>
      </c>
      <c r="J21" s="388">
        <v>23030.638000000003</v>
      </c>
      <c r="K21" s="388">
        <v>121891.3299</v>
      </c>
      <c r="L21" s="388">
        <v>0</v>
      </c>
    </row>
    <row r="22" spans="1:12">
      <c r="A22" s="373">
        <v>16</v>
      </c>
      <c r="B22" s="388" t="s">
        <v>416</v>
      </c>
      <c r="C22" s="388">
        <v>163183.7415</v>
      </c>
      <c r="D22" s="388">
        <v>163183.7415</v>
      </c>
      <c r="E22" s="388">
        <v>0</v>
      </c>
      <c r="F22" s="388">
        <v>0</v>
      </c>
      <c r="G22" s="388">
        <v>0</v>
      </c>
      <c r="H22" s="388">
        <v>362.09739999999999</v>
      </c>
      <c r="I22" s="388">
        <v>362.09739999999999</v>
      </c>
      <c r="J22" s="388">
        <v>0</v>
      </c>
      <c r="K22" s="388">
        <v>0</v>
      </c>
      <c r="L22" s="388">
        <v>0</v>
      </c>
    </row>
    <row r="23" spans="1:12">
      <c r="A23" s="373">
        <v>17</v>
      </c>
      <c r="B23" s="388" t="s">
        <v>494</v>
      </c>
      <c r="C23" s="388">
        <v>2649789.3123999992</v>
      </c>
      <c r="D23" s="388">
        <v>2043276.4408999996</v>
      </c>
      <c r="E23" s="388">
        <v>594949.7415</v>
      </c>
      <c r="F23" s="388">
        <v>11563.13</v>
      </c>
      <c r="G23" s="388">
        <v>0</v>
      </c>
      <c r="H23" s="388">
        <v>158947.09210000001</v>
      </c>
      <c r="I23" s="388">
        <v>10993.6867</v>
      </c>
      <c r="J23" s="388">
        <v>136390.27540000001</v>
      </c>
      <c r="K23" s="388">
        <v>11563.13</v>
      </c>
      <c r="L23" s="388">
        <v>0</v>
      </c>
    </row>
    <row r="24" spans="1:12">
      <c r="A24" s="373">
        <v>18</v>
      </c>
      <c r="B24" s="388" t="s">
        <v>417</v>
      </c>
      <c r="C24" s="388">
        <v>3532675.9383</v>
      </c>
      <c r="D24" s="388">
        <v>3532675.9383</v>
      </c>
      <c r="E24" s="388">
        <v>0</v>
      </c>
      <c r="F24" s="388">
        <v>0</v>
      </c>
      <c r="G24" s="388">
        <v>0</v>
      </c>
      <c r="H24" s="388">
        <v>15753.819499999998</v>
      </c>
      <c r="I24" s="388">
        <v>15753.819499999998</v>
      </c>
      <c r="J24" s="388">
        <v>0</v>
      </c>
      <c r="K24" s="388">
        <v>0</v>
      </c>
      <c r="L24" s="388">
        <v>0</v>
      </c>
    </row>
    <row r="25" spans="1:12">
      <c r="A25" s="373">
        <v>19</v>
      </c>
      <c r="B25" s="388" t="s">
        <v>418</v>
      </c>
      <c r="C25" s="388">
        <v>3016006.0901000001</v>
      </c>
      <c r="D25" s="388">
        <v>2994920.1001000004</v>
      </c>
      <c r="E25" s="388">
        <v>1812.17</v>
      </c>
      <c r="F25" s="388">
        <v>19273.82</v>
      </c>
      <c r="G25" s="388">
        <v>0</v>
      </c>
      <c r="H25" s="388">
        <v>26232.690399999999</v>
      </c>
      <c r="I25" s="388">
        <v>11423.1353</v>
      </c>
      <c r="J25" s="388">
        <v>188.68299999999999</v>
      </c>
      <c r="K25" s="388">
        <v>14620.872100000001</v>
      </c>
      <c r="L25" s="388">
        <v>0</v>
      </c>
    </row>
    <row r="26" spans="1:12">
      <c r="A26" s="373">
        <v>20</v>
      </c>
      <c r="B26" s="388" t="s">
        <v>493</v>
      </c>
      <c r="C26" s="388">
        <v>34083960.397700012</v>
      </c>
      <c r="D26" s="388">
        <v>31262612.67510001</v>
      </c>
      <c r="E26" s="388">
        <v>1176629.5540000002</v>
      </c>
      <c r="F26" s="388">
        <v>1644718.1686</v>
      </c>
      <c r="G26" s="388">
        <v>0</v>
      </c>
      <c r="H26" s="388">
        <v>385503.92979999998</v>
      </c>
      <c r="I26" s="388">
        <v>131033.59889999998</v>
      </c>
      <c r="J26" s="388">
        <v>102544.68499999998</v>
      </c>
      <c r="K26" s="388">
        <v>151925.6459</v>
      </c>
      <c r="L26" s="388">
        <v>0</v>
      </c>
    </row>
    <row r="27" spans="1:12">
      <c r="A27" s="373">
        <v>21</v>
      </c>
      <c r="B27" s="388" t="s">
        <v>419</v>
      </c>
      <c r="C27" s="388">
        <v>2655049.5931000002</v>
      </c>
      <c r="D27" s="388">
        <v>1903150.5666</v>
      </c>
      <c r="E27" s="388">
        <v>751480.05649999995</v>
      </c>
      <c r="F27" s="388">
        <v>418.97</v>
      </c>
      <c r="G27" s="388">
        <v>0</v>
      </c>
      <c r="H27" s="388">
        <v>68370.83170000001</v>
      </c>
      <c r="I27" s="388">
        <v>8880.4638000000014</v>
      </c>
      <c r="J27" s="388">
        <v>59159.156700000007</v>
      </c>
      <c r="K27" s="388">
        <v>331.21120000000002</v>
      </c>
      <c r="L27" s="388">
        <v>0</v>
      </c>
    </row>
    <row r="28" spans="1:12">
      <c r="A28" s="373">
        <v>22</v>
      </c>
      <c r="B28" s="388" t="s">
        <v>420</v>
      </c>
      <c r="C28" s="388">
        <v>2039656.4428000003</v>
      </c>
      <c r="D28" s="388">
        <v>1553275.9295000001</v>
      </c>
      <c r="E28" s="388">
        <v>721.87</v>
      </c>
      <c r="F28" s="388">
        <v>485658.6433</v>
      </c>
      <c r="G28" s="388">
        <v>0</v>
      </c>
      <c r="H28" s="388">
        <v>23180.796199999997</v>
      </c>
      <c r="I28" s="388">
        <v>6005.9392000000007</v>
      </c>
      <c r="J28" s="388">
        <v>97.007000000000005</v>
      </c>
      <c r="K28" s="388">
        <v>17077.849999999999</v>
      </c>
      <c r="L28" s="388">
        <v>0</v>
      </c>
    </row>
    <row r="29" spans="1:12">
      <c r="A29" s="373">
        <v>23</v>
      </c>
      <c r="B29" s="388" t="s">
        <v>421</v>
      </c>
      <c r="C29" s="388">
        <v>197042391.90599996</v>
      </c>
      <c r="D29" s="388">
        <v>178005749.25859997</v>
      </c>
      <c r="E29" s="388">
        <v>11097333.216799997</v>
      </c>
      <c r="F29" s="388">
        <v>7939309.430599994</v>
      </c>
      <c r="G29" s="388">
        <v>0</v>
      </c>
      <c r="H29" s="388">
        <v>4867102.370500003</v>
      </c>
      <c r="I29" s="388">
        <v>814435.42370000225</v>
      </c>
      <c r="J29" s="388">
        <v>1007952.6352000001</v>
      </c>
      <c r="K29" s="388">
        <v>3044714.3116000006</v>
      </c>
      <c r="L29" s="388">
        <v>0</v>
      </c>
    </row>
    <row r="30" spans="1:12">
      <c r="A30" s="373">
        <v>24</v>
      </c>
      <c r="B30" s="388" t="s">
        <v>492</v>
      </c>
      <c r="C30" s="388">
        <v>148918804.15939972</v>
      </c>
      <c r="D30" s="388">
        <v>130910975.11679973</v>
      </c>
      <c r="E30" s="388">
        <v>8861070.7135999985</v>
      </c>
      <c r="F30" s="388">
        <v>9146758.3290000018</v>
      </c>
      <c r="G30" s="388">
        <v>0</v>
      </c>
      <c r="H30" s="388">
        <v>6629044.1992000025</v>
      </c>
      <c r="I30" s="388">
        <v>855768.56320000021</v>
      </c>
      <c r="J30" s="388">
        <v>1582124.9768000003</v>
      </c>
      <c r="K30" s="388">
        <v>4191150.6592000024</v>
      </c>
      <c r="L30" s="388">
        <v>0</v>
      </c>
    </row>
    <row r="31" spans="1:12">
      <c r="A31" s="373">
        <v>25</v>
      </c>
      <c r="B31" s="388" t="s">
        <v>422</v>
      </c>
      <c r="C31" s="388">
        <v>71960269.890899986</v>
      </c>
      <c r="D31" s="388">
        <v>67597627.697899982</v>
      </c>
      <c r="E31" s="388">
        <v>1337162.0900000001</v>
      </c>
      <c r="F31" s="388">
        <v>3025480.1029999987</v>
      </c>
      <c r="G31" s="388">
        <v>0</v>
      </c>
      <c r="H31" s="388">
        <v>2061237.0612999999</v>
      </c>
      <c r="I31" s="388">
        <v>239132.07189999992</v>
      </c>
      <c r="J31" s="388">
        <v>280009.16210000002</v>
      </c>
      <c r="K31" s="388">
        <v>1542095.8273</v>
      </c>
      <c r="L31" s="388">
        <v>0</v>
      </c>
    </row>
    <row r="32" spans="1:12">
      <c r="A32" s="373">
        <v>26</v>
      </c>
      <c r="B32" s="388" t="s">
        <v>489</v>
      </c>
      <c r="C32" s="388">
        <v>51637803.231599994</v>
      </c>
      <c r="D32" s="388">
        <v>44686793.477999993</v>
      </c>
      <c r="E32" s="388">
        <v>2655267.36</v>
      </c>
      <c r="F32" s="388">
        <v>4295742.3936000001</v>
      </c>
      <c r="G32" s="388">
        <v>0</v>
      </c>
      <c r="H32" s="388">
        <v>3450523.1582999998</v>
      </c>
      <c r="I32" s="388">
        <v>310093.20730000077</v>
      </c>
      <c r="J32" s="388">
        <v>430113.1091</v>
      </c>
      <c r="K32" s="388">
        <v>2710316.841899999</v>
      </c>
      <c r="L32" s="388">
        <v>0</v>
      </c>
    </row>
    <row r="33" spans="1:12">
      <c r="A33" s="373">
        <v>27</v>
      </c>
      <c r="B33" s="442" t="s">
        <v>64</v>
      </c>
      <c r="C33" s="388">
        <v>1500024663.2520998</v>
      </c>
      <c r="D33" s="388">
        <v>1367460442.6839995</v>
      </c>
      <c r="E33" s="388">
        <v>71668447.146899983</v>
      </c>
      <c r="F33" s="388">
        <v>60895773.4212</v>
      </c>
      <c r="G33" s="388">
        <v>0</v>
      </c>
      <c r="H33" s="388">
        <v>33482921.520700008</v>
      </c>
      <c r="I33" s="388">
        <v>6134828.7437000051</v>
      </c>
      <c r="J33" s="388">
        <v>6440287.3098000009</v>
      </c>
      <c r="K33" s="388">
        <v>20907805.4672</v>
      </c>
      <c r="L33" s="388">
        <v>0</v>
      </c>
    </row>
    <row r="35" spans="1:12">
      <c r="B35" s="441"/>
      <c r="C35" s="441"/>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3" bestFit="1" customWidth="1"/>
    <col min="2" max="2" width="68.6640625" style="443" customWidth="1"/>
    <col min="3" max="11" width="28.33203125" style="443" customWidth="1"/>
    <col min="12" max="16384" width="8.6640625" style="443"/>
  </cols>
  <sheetData>
    <row r="1" spans="1:11" s="384" customFormat="1" ht="13.8">
      <c r="A1" s="285" t="s">
        <v>30</v>
      </c>
      <c r="B1" s="370" t="str">
        <f>Info!C2</f>
        <v>Terabank</v>
      </c>
    </row>
    <row r="2" spans="1:11" s="384" customFormat="1">
      <c r="A2" s="285" t="s">
        <v>31</v>
      </c>
      <c r="B2" s="369">
        <f>'1. key ratios'!B2</f>
        <v>45747</v>
      </c>
    </row>
    <row r="3" spans="1:11" s="384" customFormat="1">
      <c r="A3" s="286" t="s">
        <v>472</v>
      </c>
    </row>
    <row r="4" spans="1:11">
      <c r="C4" s="447" t="s">
        <v>666</v>
      </c>
      <c r="D4" s="447" t="s">
        <v>665</v>
      </c>
      <c r="E4" s="447" t="s">
        <v>664</v>
      </c>
      <c r="F4" s="447" t="s">
        <v>663</v>
      </c>
      <c r="G4" s="447" t="s">
        <v>662</v>
      </c>
      <c r="H4" s="447" t="s">
        <v>661</v>
      </c>
      <c r="I4" s="447" t="s">
        <v>660</v>
      </c>
      <c r="J4" s="447" t="s">
        <v>659</v>
      </c>
      <c r="K4" s="447" t="s">
        <v>658</v>
      </c>
    </row>
    <row r="5" spans="1:11" ht="104.1" customHeight="1">
      <c r="A5" s="679" t="s">
        <v>657</v>
      </c>
      <c r="B5" s="680"/>
      <c r="C5" s="446" t="s">
        <v>473</v>
      </c>
      <c r="D5" s="446" t="s">
        <v>474</v>
      </c>
      <c r="E5" s="446" t="s">
        <v>475</v>
      </c>
      <c r="F5" s="446" t="s">
        <v>476</v>
      </c>
      <c r="G5" s="446" t="s">
        <v>477</v>
      </c>
      <c r="H5" s="446" t="s">
        <v>478</v>
      </c>
      <c r="I5" s="446" t="s">
        <v>479</v>
      </c>
      <c r="J5" s="446" t="s">
        <v>480</v>
      </c>
      <c r="K5" s="446" t="s">
        <v>481</v>
      </c>
    </row>
    <row r="6" spans="1:11">
      <c r="A6" s="373">
        <v>1</v>
      </c>
      <c r="B6" s="373" t="s">
        <v>441</v>
      </c>
      <c r="C6" s="373">
        <v>31868399.040000007</v>
      </c>
      <c r="D6" s="373">
        <v>87342018.269999996</v>
      </c>
      <c r="E6" s="373">
        <v>0</v>
      </c>
      <c r="F6" s="373">
        <v>22562790.620000001</v>
      </c>
      <c r="G6" s="373">
        <v>1149181016.6099997</v>
      </c>
      <c r="H6" s="373">
        <v>0</v>
      </c>
      <c r="I6" s="373">
        <v>104669636.61999969</v>
      </c>
      <c r="J6" s="373">
        <v>17991787.030000001</v>
      </c>
      <c r="K6" s="373">
        <v>86409015.062098503</v>
      </c>
    </row>
    <row r="7" spans="1:11">
      <c r="A7" s="373">
        <v>2</v>
      </c>
      <c r="B7" s="373" t="s">
        <v>482</v>
      </c>
      <c r="C7" s="373">
        <v>0</v>
      </c>
      <c r="D7" s="373">
        <v>0</v>
      </c>
      <c r="E7" s="373">
        <v>0</v>
      </c>
      <c r="F7" s="373">
        <v>0</v>
      </c>
      <c r="G7" s="373">
        <v>0</v>
      </c>
      <c r="H7" s="373">
        <v>0</v>
      </c>
      <c r="I7" s="373">
        <v>0</v>
      </c>
      <c r="J7" s="373">
        <v>0</v>
      </c>
      <c r="K7" s="373">
        <v>31130785.700000003</v>
      </c>
    </row>
    <row r="8" spans="1:11">
      <c r="A8" s="373">
        <v>3</v>
      </c>
      <c r="B8" s="373" t="s">
        <v>449</v>
      </c>
      <c r="C8" s="373">
        <v>13670526.279999999</v>
      </c>
      <c r="D8" s="373">
        <v>0</v>
      </c>
      <c r="E8" s="373">
        <v>0</v>
      </c>
      <c r="F8" s="373">
        <v>0</v>
      </c>
      <c r="G8" s="373">
        <v>24327669.210000012</v>
      </c>
      <c r="H8" s="373">
        <v>0</v>
      </c>
      <c r="I8" s="373">
        <v>13551625.899999999</v>
      </c>
      <c r="J8" s="373">
        <v>1592047.9700000002</v>
      </c>
      <c r="K8" s="373">
        <v>132650.78999999166</v>
      </c>
    </row>
    <row r="9" spans="1:11">
      <c r="A9" s="373">
        <v>4</v>
      </c>
      <c r="B9" s="393" t="s">
        <v>483</v>
      </c>
      <c r="C9" s="373">
        <v>92449.709999999992</v>
      </c>
      <c r="D9" s="373">
        <v>4912422.71</v>
      </c>
      <c r="E9" s="373">
        <v>0</v>
      </c>
      <c r="F9" s="373">
        <v>0</v>
      </c>
      <c r="G9" s="373">
        <v>44026429.860000007</v>
      </c>
      <c r="H9" s="373">
        <v>0</v>
      </c>
      <c r="I9" s="373">
        <v>7856142.169999999</v>
      </c>
      <c r="J9" s="373">
        <v>804045.99000000011</v>
      </c>
      <c r="K9" s="373">
        <v>3204282.9811999872</v>
      </c>
    </row>
    <row r="10" spans="1:11">
      <c r="A10" s="373">
        <v>5</v>
      </c>
      <c r="B10" s="393" t="s">
        <v>484</v>
      </c>
      <c r="C10" s="373">
        <v>0</v>
      </c>
      <c r="D10" s="373">
        <v>0</v>
      </c>
      <c r="E10" s="373">
        <v>0</v>
      </c>
      <c r="F10" s="373">
        <v>0</v>
      </c>
      <c r="G10" s="373">
        <v>0</v>
      </c>
      <c r="H10" s="373">
        <v>0</v>
      </c>
      <c r="I10" s="373">
        <v>0</v>
      </c>
      <c r="J10" s="373">
        <v>0</v>
      </c>
      <c r="K10" s="373">
        <v>0</v>
      </c>
    </row>
    <row r="11" spans="1:11">
      <c r="A11" s="373">
        <v>6</v>
      </c>
      <c r="B11" s="393" t="s">
        <v>485</v>
      </c>
      <c r="C11" s="373">
        <v>42</v>
      </c>
      <c r="D11" s="373">
        <v>0</v>
      </c>
      <c r="E11" s="373">
        <v>0</v>
      </c>
      <c r="F11" s="373">
        <v>0</v>
      </c>
      <c r="G11" s="373">
        <v>368050.9</v>
      </c>
      <c r="H11" s="373">
        <v>0</v>
      </c>
      <c r="I11" s="373">
        <v>244043.97</v>
      </c>
      <c r="J11" s="373">
        <v>0</v>
      </c>
      <c r="K11" s="373">
        <v>6358.3100000000559</v>
      </c>
    </row>
    <row r="13" spans="1:11" ht="13.8">
      <c r="B13" s="444"/>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8" bestFit="1" customWidth="1"/>
    <col min="2" max="2" width="71.6640625" style="448" customWidth="1"/>
    <col min="3" max="3" width="10.5546875" style="448" bestFit="1" customWidth="1"/>
    <col min="4" max="7" width="15.5546875" style="448" customWidth="1"/>
    <col min="8" max="8" width="10.5546875" style="448" bestFit="1" customWidth="1"/>
    <col min="9" max="12" width="17.33203125" style="448" customWidth="1"/>
    <col min="13" max="13" width="10.5546875" style="448" bestFit="1" customWidth="1"/>
    <col min="14" max="17" width="16.109375" style="448" customWidth="1"/>
    <col min="18" max="18" width="12.33203125" style="448" bestFit="1" customWidth="1"/>
    <col min="19" max="19" width="46.88671875" style="448" bestFit="1" customWidth="1"/>
    <col min="20" max="20" width="43.44140625" style="448" bestFit="1" customWidth="1"/>
    <col min="21" max="21" width="45.88671875" style="448" bestFit="1" customWidth="1"/>
    <col min="22" max="22" width="43.44140625" style="448" bestFit="1" customWidth="1"/>
    <col min="23" max="16384" width="8.6640625" style="448"/>
  </cols>
  <sheetData>
    <row r="1" spans="1:22">
      <c r="A1" s="285" t="s">
        <v>30</v>
      </c>
      <c r="B1" s="370" t="str">
        <f>Info!C2</f>
        <v>Terabank</v>
      </c>
    </row>
    <row r="2" spans="1:22">
      <c r="A2" s="285" t="s">
        <v>31</v>
      </c>
      <c r="B2" s="369">
        <f>'1. key ratios'!B2</f>
        <v>45747</v>
      </c>
    </row>
    <row r="3" spans="1:22">
      <c r="A3" s="286" t="s">
        <v>500</v>
      </c>
      <c r="B3" s="384"/>
    </row>
    <row r="4" spans="1:22">
      <c r="A4" s="286"/>
      <c r="B4" s="384"/>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7"/>
      <c r="D6" s="382" t="s">
        <v>652</v>
      </c>
      <c r="E6" s="382" t="s">
        <v>651</v>
      </c>
      <c r="F6" s="382" t="s">
        <v>650</v>
      </c>
      <c r="G6" s="382" t="s">
        <v>649</v>
      </c>
      <c r="H6" s="457"/>
      <c r="I6" s="382" t="s">
        <v>652</v>
      </c>
      <c r="J6" s="382" t="s">
        <v>651</v>
      </c>
      <c r="K6" s="382" t="s">
        <v>650</v>
      </c>
      <c r="L6" s="382" t="s">
        <v>649</v>
      </c>
      <c r="M6" s="457"/>
      <c r="N6" s="382" t="s">
        <v>652</v>
      </c>
      <c r="O6" s="382" t="s">
        <v>651</v>
      </c>
      <c r="P6" s="382" t="s">
        <v>650</v>
      </c>
      <c r="Q6" s="382" t="s">
        <v>649</v>
      </c>
      <c r="R6" s="685"/>
      <c r="S6" s="685"/>
      <c r="T6" s="685"/>
      <c r="U6" s="685"/>
      <c r="V6" s="685"/>
    </row>
    <row r="7" spans="1:22">
      <c r="A7" s="452">
        <v>1</v>
      </c>
      <c r="B7" s="456" t="s">
        <v>510</v>
      </c>
      <c r="C7" s="445">
        <v>1997950.6551999999</v>
      </c>
      <c r="D7" s="445">
        <v>832099.57920000004</v>
      </c>
      <c r="E7" s="445">
        <v>633915.7352</v>
      </c>
      <c r="F7" s="445">
        <v>531935.34080000001</v>
      </c>
      <c r="G7" s="445">
        <v>0</v>
      </c>
      <c r="H7" s="445">
        <v>1997761.4968000001</v>
      </c>
      <c r="I7" s="445">
        <v>828089.35150000011</v>
      </c>
      <c r="J7" s="445">
        <v>636805.42350000003</v>
      </c>
      <c r="K7" s="445">
        <v>532866.72179999994</v>
      </c>
      <c r="L7" s="445">
        <v>0</v>
      </c>
      <c r="M7" s="445">
        <v>650734.54492553999</v>
      </c>
      <c r="N7" s="445">
        <v>9176.8506680799983</v>
      </c>
      <c r="O7" s="445">
        <v>319904.27099251997</v>
      </c>
      <c r="P7" s="445">
        <v>321653.42326493998</v>
      </c>
      <c r="Q7" s="445">
        <v>0</v>
      </c>
      <c r="R7" s="445">
        <v>16</v>
      </c>
      <c r="S7" s="465">
        <v>0.155</v>
      </c>
      <c r="T7" s="472">
        <v>0.17788200000000001</v>
      </c>
      <c r="U7" s="445">
        <v>0.12277489</v>
      </c>
      <c r="V7" s="466">
        <v>39.855200000000004</v>
      </c>
    </row>
    <row r="8" spans="1:22">
      <c r="A8" s="452">
        <v>2</v>
      </c>
      <c r="B8" s="455" t="s">
        <v>509</v>
      </c>
      <c r="C8" s="445">
        <v>153889506.9111</v>
      </c>
      <c r="D8" s="445">
        <v>143838661.3691</v>
      </c>
      <c r="E8" s="445">
        <v>3809319.2376999999</v>
      </c>
      <c r="F8" s="445">
        <v>6241526.3043</v>
      </c>
      <c r="G8" s="445">
        <v>0</v>
      </c>
      <c r="H8" s="445">
        <v>156541723.73650014</v>
      </c>
      <c r="I8" s="445">
        <v>145071636.82410017</v>
      </c>
      <c r="J8" s="445">
        <v>3963077.2111999998</v>
      </c>
      <c r="K8" s="445">
        <v>7507009.7011999898</v>
      </c>
      <c r="L8" s="445">
        <v>0</v>
      </c>
      <c r="M8" s="445">
        <v>6369658.8394341096</v>
      </c>
      <c r="N8" s="445">
        <v>1021850.03205367</v>
      </c>
      <c r="O8" s="445">
        <v>637377.72894624004</v>
      </c>
      <c r="P8" s="445">
        <v>4710431.0784342</v>
      </c>
      <c r="Q8" s="445">
        <v>0</v>
      </c>
      <c r="R8" s="445">
        <v>9464</v>
      </c>
      <c r="S8" s="465">
        <v>0.25104475180210967</v>
      </c>
      <c r="T8" s="472">
        <v>0.29902452339043306</v>
      </c>
      <c r="U8" s="445">
        <v>0.20593855999999999</v>
      </c>
      <c r="V8" s="466">
        <v>46.6875</v>
      </c>
    </row>
    <row r="9" spans="1:22">
      <c r="A9" s="452">
        <v>3</v>
      </c>
      <c r="B9" s="455" t="s">
        <v>508</v>
      </c>
      <c r="C9" s="445">
        <v>0</v>
      </c>
      <c r="D9" s="445">
        <v>0</v>
      </c>
      <c r="E9" s="445">
        <v>0</v>
      </c>
      <c r="F9" s="445">
        <v>0</v>
      </c>
      <c r="G9" s="445">
        <v>0</v>
      </c>
      <c r="H9" s="445">
        <v>0</v>
      </c>
      <c r="I9" s="445">
        <v>0</v>
      </c>
      <c r="J9" s="445">
        <v>0</v>
      </c>
      <c r="K9" s="445">
        <v>0</v>
      </c>
      <c r="L9" s="445">
        <v>0</v>
      </c>
      <c r="M9" s="445">
        <v>0</v>
      </c>
      <c r="N9" s="445">
        <v>0</v>
      </c>
      <c r="O9" s="445">
        <v>0</v>
      </c>
      <c r="P9" s="445">
        <v>0</v>
      </c>
      <c r="Q9" s="445">
        <v>0</v>
      </c>
      <c r="R9" s="445">
        <v>0</v>
      </c>
      <c r="S9" s="465" t="s">
        <v>778</v>
      </c>
      <c r="T9" s="472" t="s">
        <v>778</v>
      </c>
      <c r="U9" s="445">
        <v>0</v>
      </c>
      <c r="V9" s="466">
        <v>0</v>
      </c>
    </row>
    <row r="10" spans="1:22">
      <c r="A10" s="452">
        <v>4</v>
      </c>
      <c r="B10" s="455" t="s">
        <v>507</v>
      </c>
      <c r="C10" s="445">
        <v>16217.11</v>
      </c>
      <c r="D10" s="445">
        <v>16217.11</v>
      </c>
      <c r="E10" s="445">
        <v>0</v>
      </c>
      <c r="F10" s="445">
        <v>0</v>
      </c>
      <c r="G10" s="445">
        <v>0</v>
      </c>
      <c r="H10" s="445">
        <v>16217.11</v>
      </c>
      <c r="I10" s="445">
        <v>16217.11</v>
      </c>
      <c r="J10" s="445">
        <v>0</v>
      </c>
      <c r="K10" s="445">
        <v>0</v>
      </c>
      <c r="L10" s="445">
        <v>0</v>
      </c>
      <c r="M10" s="445">
        <v>179.75435526000001</v>
      </c>
      <c r="N10" s="445">
        <v>179.75435526000001</v>
      </c>
      <c r="O10" s="445">
        <v>0</v>
      </c>
      <c r="P10" s="445">
        <v>0</v>
      </c>
      <c r="Q10" s="445">
        <v>0</v>
      </c>
      <c r="R10" s="445">
        <v>18</v>
      </c>
      <c r="S10" s="465">
        <v>0</v>
      </c>
      <c r="T10" s="472">
        <v>0.23934182000000001</v>
      </c>
      <c r="U10" s="445">
        <v>0</v>
      </c>
      <c r="V10" s="466">
        <v>10.2342</v>
      </c>
    </row>
    <row r="11" spans="1:22">
      <c r="A11" s="452">
        <v>5</v>
      </c>
      <c r="B11" s="455" t="s">
        <v>506</v>
      </c>
      <c r="C11" s="445">
        <v>1725816.9746000001</v>
      </c>
      <c r="D11" s="445">
        <v>1628607.2623000001</v>
      </c>
      <c r="E11" s="445">
        <v>26227.86</v>
      </c>
      <c r="F11" s="445">
        <v>70981.852300000013</v>
      </c>
      <c r="G11" s="445">
        <v>0</v>
      </c>
      <c r="H11" s="445">
        <v>1732430.6446</v>
      </c>
      <c r="I11" s="445">
        <v>1633351.6823</v>
      </c>
      <c r="J11" s="445">
        <v>26728.35</v>
      </c>
      <c r="K11" s="445">
        <v>72350.612300000008</v>
      </c>
      <c r="L11" s="445">
        <v>0</v>
      </c>
      <c r="M11" s="445">
        <v>95916.386374640017</v>
      </c>
      <c r="N11" s="445">
        <v>21611.288114570001</v>
      </c>
      <c r="O11" s="445">
        <v>4952.5474082199999</v>
      </c>
      <c r="P11" s="445">
        <v>69352.550851850014</v>
      </c>
      <c r="Q11" s="445">
        <v>0</v>
      </c>
      <c r="R11" s="445">
        <v>1738</v>
      </c>
      <c r="S11" s="465">
        <v>0.13768193693607314</v>
      </c>
      <c r="T11" s="472">
        <v>0.14721805519653131</v>
      </c>
      <c r="U11" s="445">
        <v>0.13694751999999999</v>
      </c>
      <c r="V11" s="466">
        <v>23.547799999999999</v>
      </c>
    </row>
    <row r="12" spans="1:22">
      <c r="A12" s="452">
        <v>6</v>
      </c>
      <c r="B12" s="455" t="s">
        <v>505</v>
      </c>
      <c r="C12" s="445">
        <v>1763758.5208999999</v>
      </c>
      <c r="D12" s="445">
        <v>1607974.4409</v>
      </c>
      <c r="E12" s="445">
        <v>88007.679999999993</v>
      </c>
      <c r="F12" s="445">
        <v>67776.399999999994</v>
      </c>
      <c r="G12" s="445">
        <v>0</v>
      </c>
      <c r="H12" s="445">
        <v>1801837.7193</v>
      </c>
      <c r="I12" s="445">
        <v>1632197.7293</v>
      </c>
      <c r="J12" s="445">
        <v>90748.76</v>
      </c>
      <c r="K12" s="445">
        <v>78891.23</v>
      </c>
      <c r="L12" s="445">
        <v>0</v>
      </c>
      <c r="M12" s="445">
        <v>127101.09263935</v>
      </c>
      <c r="N12" s="445">
        <v>35056.05300896</v>
      </c>
      <c r="O12" s="445">
        <v>20006.81780257</v>
      </c>
      <c r="P12" s="445">
        <v>72038.221827820002</v>
      </c>
      <c r="Q12" s="445">
        <v>0</v>
      </c>
      <c r="R12" s="445">
        <v>1767</v>
      </c>
      <c r="S12" s="465">
        <v>0.25739813491532737</v>
      </c>
      <c r="T12" s="472">
        <v>0.32466530131495852</v>
      </c>
      <c r="U12" s="445">
        <v>0.2666172</v>
      </c>
      <c r="V12" s="466">
        <v>22.166899999999998</v>
      </c>
    </row>
    <row r="13" spans="1:22">
      <c r="A13" s="452">
        <v>7</v>
      </c>
      <c r="B13" s="455" t="s">
        <v>504</v>
      </c>
      <c r="C13" s="445">
        <v>117900427.2406</v>
      </c>
      <c r="D13" s="445">
        <v>114060037.4192</v>
      </c>
      <c r="E13" s="445">
        <v>1937795.0345000001</v>
      </c>
      <c r="F13" s="445">
        <v>1902594.7868999999</v>
      </c>
      <c r="G13" s="445">
        <v>0</v>
      </c>
      <c r="H13" s="445">
        <v>118280974.33359997</v>
      </c>
      <c r="I13" s="445">
        <v>114333091.49289997</v>
      </c>
      <c r="J13" s="445">
        <v>1949953.7157000001</v>
      </c>
      <c r="K13" s="445">
        <v>1997929.125</v>
      </c>
      <c r="L13" s="445">
        <v>0</v>
      </c>
      <c r="M13" s="445">
        <v>667543.67223956995</v>
      </c>
      <c r="N13" s="445">
        <v>183491.91477429002</v>
      </c>
      <c r="O13" s="445">
        <v>104106.67765189</v>
      </c>
      <c r="P13" s="445">
        <v>379945.07981338998</v>
      </c>
      <c r="Q13" s="445">
        <v>0</v>
      </c>
      <c r="R13" s="445">
        <v>1374</v>
      </c>
      <c r="S13" s="465">
        <v>0.11720244449680697</v>
      </c>
      <c r="T13" s="472">
        <v>0.12876504791327045</v>
      </c>
      <c r="U13" s="445">
        <v>0.10416499</v>
      </c>
      <c r="V13" s="466">
        <v>118.66</v>
      </c>
    </row>
    <row r="14" spans="1:22">
      <c r="A14" s="450">
        <v>7.1</v>
      </c>
      <c r="B14" s="449" t="s">
        <v>513</v>
      </c>
      <c r="C14" s="445">
        <v>90642004.234200001</v>
      </c>
      <c r="D14" s="445">
        <v>87265551.165299997</v>
      </c>
      <c r="E14" s="445">
        <v>1759530.4845</v>
      </c>
      <c r="F14" s="445">
        <v>1616922.5844000001</v>
      </c>
      <c r="G14" s="445">
        <v>0</v>
      </c>
      <c r="H14" s="445">
        <v>90920601.229999974</v>
      </c>
      <c r="I14" s="445">
        <v>87470204.380299971</v>
      </c>
      <c r="J14" s="445">
        <v>1770510.3557000002</v>
      </c>
      <c r="K14" s="445">
        <v>1679886.4939999999</v>
      </c>
      <c r="L14" s="445">
        <v>0</v>
      </c>
      <c r="M14" s="445">
        <v>499260.53022721998</v>
      </c>
      <c r="N14" s="445">
        <v>140086.34386130999</v>
      </c>
      <c r="O14" s="445">
        <v>94988.479074649993</v>
      </c>
      <c r="P14" s="445">
        <v>264185.70729126001</v>
      </c>
      <c r="Q14" s="445">
        <v>0</v>
      </c>
      <c r="R14" s="445">
        <v>954</v>
      </c>
      <c r="S14" s="465">
        <v>0.11677406233751048</v>
      </c>
      <c r="T14" s="472">
        <v>0.12829330430281244</v>
      </c>
      <c r="U14" s="445">
        <v>0.10406745000000001</v>
      </c>
      <c r="V14" s="466">
        <v>121.21550000000001</v>
      </c>
    </row>
    <row r="15" spans="1:22">
      <c r="A15" s="450">
        <v>7.2</v>
      </c>
      <c r="B15" s="449" t="s">
        <v>515</v>
      </c>
      <c r="C15" s="445">
        <v>16697332.5561</v>
      </c>
      <c r="D15" s="445">
        <v>16387543.1536</v>
      </c>
      <c r="E15" s="445">
        <v>124803.04</v>
      </c>
      <c r="F15" s="445">
        <v>184986.36249999999</v>
      </c>
      <c r="G15" s="445">
        <v>0</v>
      </c>
      <c r="H15" s="445">
        <v>16742734.0046</v>
      </c>
      <c r="I15" s="445">
        <v>16431312.7936</v>
      </c>
      <c r="J15" s="445">
        <v>125343.26</v>
      </c>
      <c r="K15" s="445">
        <v>186077.951</v>
      </c>
      <c r="L15" s="445">
        <v>0</v>
      </c>
      <c r="M15" s="445">
        <v>92069.194206100001</v>
      </c>
      <c r="N15" s="445">
        <v>26150.458878699999</v>
      </c>
      <c r="O15" s="445">
        <v>6518.3494976800002</v>
      </c>
      <c r="P15" s="445">
        <v>59400.385829719999</v>
      </c>
      <c r="Q15" s="445">
        <v>0</v>
      </c>
      <c r="R15" s="445">
        <v>264</v>
      </c>
      <c r="S15" s="465">
        <v>0.12058783120904837</v>
      </c>
      <c r="T15" s="472">
        <v>0.13253005912636504</v>
      </c>
      <c r="U15" s="445">
        <v>0.10455072</v>
      </c>
      <c r="V15" s="466">
        <v>99.090599999999995</v>
      </c>
    </row>
    <row r="16" spans="1:22">
      <c r="A16" s="450">
        <v>7.3</v>
      </c>
      <c r="B16" s="449" t="s">
        <v>512</v>
      </c>
      <c r="C16" s="445">
        <v>10561090.450300001</v>
      </c>
      <c r="D16" s="445">
        <v>10406943.100300001</v>
      </c>
      <c r="E16" s="445">
        <v>53461.51</v>
      </c>
      <c r="F16" s="445">
        <v>100685.84</v>
      </c>
      <c r="G16" s="445">
        <v>0</v>
      </c>
      <c r="H16" s="445">
        <v>10617639.098999999</v>
      </c>
      <c r="I16" s="445">
        <v>10431574.319</v>
      </c>
      <c r="J16" s="445">
        <v>54100.1</v>
      </c>
      <c r="K16" s="445">
        <v>131964.68</v>
      </c>
      <c r="L16" s="445">
        <v>0</v>
      </c>
      <c r="M16" s="445">
        <v>76213.947806249998</v>
      </c>
      <c r="N16" s="445">
        <v>17255.112034279999</v>
      </c>
      <c r="O16" s="445">
        <v>2599.8490795600001</v>
      </c>
      <c r="P16" s="445">
        <v>56358.986692409999</v>
      </c>
      <c r="Q16" s="445">
        <v>0</v>
      </c>
      <c r="R16" s="445">
        <v>156</v>
      </c>
      <c r="S16" s="465">
        <v>0.11960289370311494</v>
      </c>
      <c r="T16" s="472">
        <v>0.13133672365429014</v>
      </c>
      <c r="U16" s="445">
        <v>0.10439233000000001</v>
      </c>
      <c r="V16" s="466">
        <v>128.00200000000001</v>
      </c>
    </row>
    <row r="17" spans="1:22">
      <c r="A17" s="452">
        <v>8</v>
      </c>
      <c r="B17" s="455" t="s">
        <v>511</v>
      </c>
      <c r="C17" s="445">
        <v>0</v>
      </c>
      <c r="D17" s="445">
        <v>0</v>
      </c>
      <c r="E17" s="445">
        <v>0</v>
      </c>
      <c r="F17" s="445">
        <v>0</v>
      </c>
      <c r="G17" s="445">
        <v>0</v>
      </c>
      <c r="H17" s="445">
        <v>0</v>
      </c>
      <c r="I17" s="445">
        <v>0</v>
      </c>
      <c r="J17" s="445">
        <v>0</v>
      </c>
      <c r="K17" s="445">
        <v>0</v>
      </c>
      <c r="L17" s="445">
        <v>0</v>
      </c>
      <c r="M17" s="445">
        <v>0</v>
      </c>
      <c r="N17" s="445">
        <v>0</v>
      </c>
      <c r="O17" s="445">
        <v>0</v>
      </c>
      <c r="P17" s="445">
        <v>0</v>
      </c>
      <c r="Q17" s="445">
        <v>0</v>
      </c>
      <c r="R17" s="445">
        <v>0</v>
      </c>
      <c r="S17" s="465" t="s">
        <v>778</v>
      </c>
      <c r="T17" s="472" t="s">
        <v>778</v>
      </c>
      <c r="U17" s="445">
        <v>0</v>
      </c>
      <c r="V17" s="466">
        <v>0</v>
      </c>
    </row>
    <row r="18" spans="1:22">
      <c r="A18" s="454">
        <v>9</v>
      </c>
      <c r="B18" s="453" t="s">
        <v>503</v>
      </c>
      <c r="C18" s="445">
        <v>348662.87</v>
      </c>
      <c r="D18" s="445">
        <v>330726.40999999997</v>
      </c>
      <c r="E18" s="445">
        <v>0</v>
      </c>
      <c r="F18" s="445">
        <v>17936.46</v>
      </c>
      <c r="G18" s="445">
        <v>0</v>
      </c>
      <c r="H18" s="445">
        <v>424697.16000000003</v>
      </c>
      <c r="I18" s="445">
        <v>398652.38</v>
      </c>
      <c r="J18" s="445">
        <v>0</v>
      </c>
      <c r="K18" s="445">
        <v>26044.78</v>
      </c>
      <c r="L18" s="445">
        <v>0</v>
      </c>
      <c r="M18" s="445">
        <v>27587.72918857</v>
      </c>
      <c r="N18" s="445">
        <v>4198.0342247799999</v>
      </c>
      <c r="O18" s="445">
        <v>0</v>
      </c>
      <c r="P18" s="445">
        <v>23389.69496379</v>
      </c>
      <c r="Q18" s="445">
        <v>0</v>
      </c>
      <c r="R18" s="445">
        <v>27</v>
      </c>
      <c r="S18" s="465" t="s">
        <v>778</v>
      </c>
      <c r="T18" s="472" t="s">
        <v>778</v>
      </c>
      <c r="U18" s="445">
        <v>0.10893326</v>
      </c>
      <c r="V18" s="466">
        <v>61.592100000000002</v>
      </c>
    </row>
    <row r="19" spans="1:22">
      <c r="A19" s="452">
        <v>10</v>
      </c>
      <c r="B19" s="451" t="s">
        <v>514</v>
      </c>
      <c r="C19" s="445">
        <v>277642340.28240001</v>
      </c>
      <c r="D19" s="445">
        <v>262314323.59070003</v>
      </c>
      <c r="E19" s="445">
        <v>6495265.5473999996</v>
      </c>
      <c r="F19" s="445">
        <v>8832751.1443000026</v>
      </c>
      <c r="G19" s="445">
        <v>0</v>
      </c>
      <c r="H19" s="445">
        <v>280795642.20080018</v>
      </c>
      <c r="I19" s="445">
        <v>263913236.57010013</v>
      </c>
      <c r="J19" s="445">
        <v>6667313.4604000002</v>
      </c>
      <c r="K19" s="445">
        <v>10215092.17029999</v>
      </c>
      <c r="L19" s="445">
        <v>0</v>
      </c>
      <c r="M19" s="445">
        <v>7938722.0191570399</v>
      </c>
      <c r="N19" s="445">
        <v>1275563.9271996103</v>
      </c>
      <c r="O19" s="445">
        <v>1086348.04280144</v>
      </c>
      <c r="P19" s="445">
        <v>5576810.0491559897</v>
      </c>
      <c r="Q19" s="445">
        <v>0</v>
      </c>
      <c r="R19" s="445">
        <v>14404</v>
      </c>
      <c r="S19" s="465">
        <v>0.1902721025232717</v>
      </c>
      <c r="T19" s="472">
        <v>0.22128968978481761</v>
      </c>
      <c r="U19" s="472">
        <v>0.16194487519127343</v>
      </c>
      <c r="V19" s="466">
        <v>76.570599999999999</v>
      </c>
    </row>
    <row r="20" spans="1:22" ht="24">
      <c r="A20" s="450">
        <v>10.1</v>
      </c>
      <c r="B20" s="449" t="s">
        <v>518</v>
      </c>
      <c r="C20" s="445">
        <v>0</v>
      </c>
      <c r="D20" s="445">
        <v>0</v>
      </c>
      <c r="E20" s="445">
        <v>0</v>
      </c>
      <c r="F20" s="445">
        <v>0</v>
      </c>
      <c r="G20" s="445">
        <v>0</v>
      </c>
      <c r="H20" s="445">
        <v>0</v>
      </c>
      <c r="I20" s="445">
        <v>0</v>
      </c>
      <c r="J20" s="445">
        <v>0</v>
      </c>
      <c r="K20" s="445">
        <v>0</v>
      </c>
      <c r="L20" s="445">
        <v>0</v>
      </c>
      <c r="M20" s="445">
        <v>0</v>
      </c>
      <c r="N20" s="445">
        <v>0</v>
      </c>
      <c r="O20" s="445">
        <v>0</v>
      </c>
      <c r="P20" s="445">
        <v>0</v>
      </c>
      <c r="Q20" s="445">
        <v>0</v>
      </c>
      <c r="R20" s="445">
        <v>0</v>
      </c>
      <c r="S20" s="465">
        <v>0</v>
      </c>
      <c r="T20" s="445">
        <v>0</v>
      </c>
      <c r="U20" s="445">
        <v>0</v>
      </c>
      <c r="V20" s="466">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opLeftCell="A22" zoomScale="80" zoomScaleNormal="80" workbookViewId="0">
      <selection activeCell="B45" sqref="B45"/>
    </sheetView>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6">
        <f>'1. key ratios'!B2</f>
        <v>45747</v>
      </c>
      <c r="C2" s="3"/>
      <c r="D2" s="4"/>
      <c r="E2" s="4"/>
      <c r="F2" s="4"/>
      <c r="G2" s="4"/>
    </row>
    <row r="4" spans="1:8">
      <c r="A4" s="580" t="s">
        <v>6</v>
      </c>
      <c r="B4" s="582" t="s">
        <v>589</v>
      </c>
      <c r="C4" s="575" t="s">
        <v>526</v>
      </c>
      <c r="D4" s="575"/>
      <c r="E4" s="575"/>
      <c r="F4" s="575" t="s">
        <v>527</v>
      </c>
      <c r="G4" s="575"/>
      <c r="H4" s="576"/>
    </row>
    <row r="5" spans="1:8" ht="15.6" customHeight="1">
      <c r="A5" s="581"/>
      <c r="B5" s="583"/>
      <c r="C5" s="324" t="s">
        <v>32</v>
      </c>
      <c r="D5" s="324" t="s">
        <v>33</v>
      </c>
      <c r="E5" s="324" t="s">
        <v>34</v>
      </c>
      <c r="F5" s="324" t="s">
        <v>32</v>
      </c>
      <c r="G5" s="324" t="s">
        <v>33</v>
      </c>
      <c r="H5" s="324" t="s">
        <v>34</v>
      </c>
    </row>
    <row r="6" spans="1:8">
      <c r="A6" s="325">
        <v>1</v>
      </c>
      <c r="B6" s="326" t="s">
        <v>590</v>
      </c>
      <c r="C6" s="309">
        <v>34052407.213761844</v>
      </c>
      <c r="D6" s="309">
        <v>15354539.786238158</v>
      </c>
      <c r="E6" s="309">
        <v>49406947</v>
      </c>
      <c r="F6" s="309">
        <v>30933115.103097118</v>
      </c>
      <c r="G6" s="309">
        <v>14192888.896902887</v>
      </c>
      <c r="H6" s="309">
        <v>45126004.000000007</v>
      </c>
    </row>
    <row r="7" spans="1:8">
      <c r="A7" s="325">
        <v>1.1000000000000001</v>
      </c>
      <c r="B7" s="314" t="s">
        <v>533</v>
      </c>
      <c r="C7" s="309">
        <v>0</v>
      </c>
      <c r="D7" s="309">
        <v>0</v>
      </c>
      <c r="E7" s="309">
        <v>0</v>
      </c>
      <c r="F7" s="309">
        <v>0</v>
      </c>
      <c r="G7" s="309">
        <v>0</v>
      </c>
      <c r="H7" s="309">
        <v>0</v>
      </c>
    </row>
    <row r="8" spans="1:8">
      <c r="A8" s="325">
        <v>1.2</v>
      </c>
      <c r="B8" s="314" t="s">
        <v>535</v>
      </c>
      <c r="C8" s="309">
        <v>0</v>
      </c>
      <c r="D8" s="309">
        <v>0</v>
      </c>
      <c r="E8" s="309">
        <v>0</v>
      </c>
      <c r="F8" s="309">
        <v>0</v>
      </c>
      <c r="G8" s="309">
        <v>0</v>
      </c>
      <c r="H8" s="309">
        <v>0</v>
      </c>
    </row>
    <row r="9" spans="1:8" ht="21.6" customHeight="1">
      <c r="A9" s="325">
        <v>1.3</v>
      </c>
      <c r="B9" s="314" t="s">
        <v>591</v>
      </c>
      <c r="C9" s="309">
        <v>0</v>
      </c>
      <c r="D9" s="309">
        <v>0</v>
      </c>
      <c r="E9" s="309">
        <v>0</v>
      </c>
      <c r="F9" s="309">
        <v>0</v>
      </c>
      <c r="G9" s="309">
        <v>0</v>
      </c>
      <c r="H9" s="309">
        <v>0</v>
      </c>
    </row>
    <row r="10" spans="1:8">
      <c r="A10" s="325">
        <v>1.4</v>
      </c>
      <c r="B10" s="314" t="s">
        <v>537</v>
      </c>
      <c r="C10" s="309">
        <v>0</v>
      </c>
      <c r="D10" s="309">
        <v>0</v>
      </c>
      <c r="E10" s="309">
        <v>0</v>
      </c>
      <c r="F10" s="309">
        <v>0</v>
      </c>
      <c r="G10" s="309">
        <v>0</v>
      </c>
      <c r="H10" s="309">
        <v>0</v>
      </c>
    </row>
    <row r="11" spans="1:8">
      <c r="A11" s="325">
        <v>1.5</v>
      </c>
      <c r="B11" s="314" t="s">
        <v>541</v>
      </c>
      <c r="C11" s="309">
        <v>34201753.748094842</v>
      </c>
      <c r="D11" s="309">
        <v>15354539.786238158</v>
      </c>
      <c r="E11" s="309">
        <v>49556293.534332998</v>
      </c>
      <c r="F11" s="309">
        <v>30945063.717194118</v>
      </c>
      <c r="G11" s="309">
        <v>14192888.896902887</v>
      </c>
      <c r="H11" s="309">
        <v>45137952.614097007</v>
      </c>
    </row>
    <row r="12" spans="1:8">
      <c r="A12" s="325">
        <v>1.6</v>
      </c>
      <c r="B12" s="315" t="s">
        <v>423</v>
      </c>
      <c r="C12" s="309">
        <v>-149346.53433299938</v>
      </c>
      <c r="D12" s="309">
        <v>0</v>
      </c>
      <c r="E12" s="309">
        <v>-149346.53433299938</v>
      </c>
      <c r="F12" s="309">
        <v>-11948.614097000476</v>
      </c>
      <c r="G12" s="309">
        <v>0</v>
      </c>
      <c r="H12" s="309">
        <v>-11948.614097000476</v>
      </c>
    </row>
    <row r="13" spans="1:8">
      <c r="A13" s="325">
        <v>2</v>
      </c>
      <c r="B13" s="327" t="s">
        <v>592</v>
      </c>
      <c r="C13" s="309">
        <v>-19278810.880000006</v>
      </c>
      <c r="D13" s="309">
        <v>-9551482.6415383704</v>
      </c>
      <c r="E13" s="309">
        <v>-28830293.521538377</v>
      </c>
      <c r="F13" s="309">
        <v>-19372419.300000001</v>
      </c>
      <c r="G13" s="309">
        <v>-7490450.8300000103</v>
      </c>
      <c r="H13" s="309">
        <v>-26862870.13000001</v>
      </c>
    </row>
    <row r="14" spans="1:8">
      <c r="A14" s="325">
        <v>2.1</v>
      </c>
      <c r="B14" s="314" t="s">
        <v>593</v>
      </c>
      <c r="C14" s="309">
        <v>0</v>
      </c>
      <c r="D14" s="309">
        <v>0</v>
      </c>
      <c r="E14" s="309">
        <v>0</v>
      </c>
      <c r="F14" s="309">
        <v>0</v>
      </c>
      <c r="G14" s="309">
        <v>0</v>
      </c>
      <c r="H14" s="309">
        <v>0</v>
      </c>
    </row>
    <row r="15" spans="1:8" ht="24.6" customHeight="1">
      <c r="A15" s="325">
        <v>2.2000000000000002</v>
      </c>
      <c r="B15" s="314" t="s">
        <v>594</v>
      </c>
      <c r="C15" s="309">
        <v>0</v>
      </c>
      <c r="D15" s="309">
        <v>0</v>
      </c>
      <c r="E15" s="309">
        <v>0</v>
      </c>
      <c r="F15" s="309">
        <v>0</v>
      </c>
      <c r="G15" s="309">
        <v>0</v>
      </c>
      <c r="H15" s="309">
        <v>0</v>
      </c>
    </row>
    <row r="16" spans="1:8" ht="20.399999999999999" customHeight="1">
      <c r="A16" s="325">
        <v>2.2999999999999998</v>
      </c>
      <c r="B16" s="314" t="s">
        <v>595</v>
      </c>
      <c r="C16" s="309">
        <v>-18954983.760000005</v>
      </c>
      <c r="D16" s="309">
        <v>-9551482.6415383704</v>
      </c>
      <c r="E16" s="309">
        <v>-28506466.401538376</v>
      </c>
      <c r="F16" s="309">
        <v>-19153667.550000001</v>
      </c>
      <c r="G16" s="309">
        <v>-7490450.8300000103</v>
      </c>
      <c r="H16" s="309">
        <v>-26644118.38000001</v>
      </c>
    </row>
    <row r="17" spans="1:8">
      <c r="A17" s="325">
        <v>2.4</v>
      </c>
      <c r="B17" s="314" t="s">
        <v>596</v>
      </c>
      <c r="C17" s="309">
        <v>-323827.12</v>
      </c>
      <c r="D17" s="309">
        <v>0</v>
      </c>
      <c r="E17" s="309">
        <v>-323827.12</v>
      </c>
      <c r="F17" s="309">
        <v>-218751.75</v>
      </c>
      <c r="G17" s="309">
        <v>0</v>
      </c>
      <c r="H17" s="309">
        <v>-218751.75</v>
      </c>
    </row>
    <row r="18" spans="1:8">
      <c r="A18" s="325">
        <v>3</v>
      </c>
      <c r="B18" s="327" t="s">
        <v>597</v>
      </c>
      <c r="C18" s="309">
        <v>0</v>
      </c>
      <c r="D18" s="309">
        <v>0</v>
      </c>
      <c r="E18" s="309">
        <v>0</v>
      </c>
      <c r="F18" s="309">
        <v>0</v>
      </c>
      <c r="G18" s="309">
        <v>0</v>
      </c>
      <c r="H18" s="309">
        <v>0</v>
      </c>
    </row>
    <row r="19" spans="1:8">
      <c r="A19" s="325">
        <v>4</v>
      </c>
      <c r="B19" s="327" t="s">
        <v>598</v>
      </c>
      <c r="C19" s="309">
        <v>1831625.27</v>
      </c>
      <c r="D19" s="309">
        <v>531815.73</v>
      </c>
      <c r="E19" s="309">
        <v>2363441</v>
      </c>
      <c r="F19" s="309">
        <v>1667216.25</v>
      </c>
      <c r="G19" s="309">
        <v>628766.75</v>
      </c>
      <c r="H19" s="309">
        <v>2295983</v>
      </c>
    </row>
    <row r="20" spans="1:8">
      <c r="A20" s="325">
        <v>5</v>
      </c>
      <c r="B20" s="327" t="s">
        <v>599</v>
      </c>
      <c r="C20" s="309">
        <v>-762679.10000000009</v>
      </c>
      <c r="D20" s="309">
        <v>-725268.89999999991</v>
      </c>
      <c r="E20" s="309">
        <v>-1487948</v>
      </c>
      <c r="F20" s="309">
        <v>-547985.48</v>
      </c>
      <c r="G20" s="309">
        <v>-469105.52</v>
      </c>
      <c r="H20" s="309">
        <v>-1017091</v>
      </c>
    </row>
    <row r="21" spans="1:8" ht="24" customHeight="1">
      <c r="A21" s="325">
        <v>6</v>
      </c>
      <c r="B21" s="327" t="s">
        <v>600</v>
      </c>
      <c r="C21" s="309">
        <v>190.17</v>
      </c>
      <c r="D21" s="309">
        <v>0</v>
      </c>
      <c r="E21" s="309">
        <v>190.17</v>
      </c>
      <c r="F21" s="309">
        <v>0</v>
      </c>
      <c r="G21" s="309">
        <v>0</v>
      </c>
      <c r="H21" s="309">
        <v>0</v>
      </c>
    </row>
    <row r="22" spans="1:8" ht="18.600000000000001" customHeight="1">
      <c r="A22" s="325">
        <v>7</v>
      </c>
      <c r="B22" s="327" t="s">
        <v>601</v>
      </c>
      <c r="C22" s="309">
        <v>0</v>
      </c>
      <c r="D22" s="309">
        <v>0</v>
      </c>
      <c r="E22" s="309">
        <v>0</v>
      </c>
      <c r="F22" s="309">
        <v>0</v>
      </c>
      <c r="G22" s="309">
        <v>0</v>
      </c>
      <c r="H22" s="309">
        <v>0</v>
      </c>
    </row>
    <row r="23" spans="1:8" ht="25.5" customHeight="1">
      <c r="A23" s="325">
        <v>8</v>
      </c>
      <c r="B23" s="328" t="s">
        <v>602</v>
      </c>
      <c r="C23" s="309">
        <v>0</v>
      </c>
      <c r="D23" s="309">
        <v>0</v>
      </c>
      <c r="E23" s="309">
        <v>0</v>
      </c>
      <c r="F23" s="309">
        <v>0</v>
      </c>
      <c r="G23" s="309">
        <v>0</v>
      </c>
      <c r="H23" s="309">
        <v>0</v>
      </c>
    </row>
    <row r="24" spans="1:8" ht="34.5" customHeight="1">
      <c r="A24" s="325">
        <v>9</v>
      </c>
      <c r="B24" s="328" t="s">
        <v>603</v>
      </c>
      <c r="C24" s="309">
        <v>0</v>
      </c>
      <c r="D24" s="309">
        <v>0</v>
      </c>
      <c r="E24" s="309">
        <v>0</v>
      </c>
      <c r="F24" s="309">
        <v>0</v>
      </c>
      <c r="G24" s="309">
        <v>0</v>
      </c>
      <c r="H24" s="309">
        <v>0</v>
      </c>
    </row>
    <row r="25" spans="1:8">
      <c r="A25" s="325">
        <v>10</v>
      </c>
      <c r="B25" s="327" t="s">
        <v>604</v>
      </c>
      <c r="C25" s="309">
        <v>646893</v>
      </c>
      <c r="D25" s="309">
        <v>0</v>
      </c>
      <c r="E25" s="309">
        <v>646893</v>
      </c>
      <c r="F25" s="309">
        <v>1475235</v>
      </c>
      <c r="G25" s="309">
        <v>0</v>
      </c>
      <c r="H25" s="309">
        <v>1475235</v>
      </c>
    </row>
    <row r="26" spans="1:8">
      <c r="A26" s="325">
        <v>11</v>
      </c>
      <c r="B26" s="329" t="s">
        <v>605</v>
      </c>
      <c r="C26" s="473">
        <v>19574.288474660971</v>
      </c>
      <c r="D26" s="309">
        <v>0</v>
      </c>
      <c r="E26" s="309">
        <v>19574.288474660971</v>
      </c>
      <c r="F26" s="309">
        <v>269401.24785203114</v>
      </c>
      <c r="G26" s="309">
        <v>0</v>
      </c>
      <c r="H26" s="309">
        <v>269401.24785203114</v>
      </c>
    </row>
    <row r="27" spans="1:8">
      <c r="A27" s="325">
        <v>12</v>
      </c>
      <c r="B27" s="327" t="s">
        <v>606</v>
      </c>
      <c r="C27" s="309">
        <v>338725.76</v>
      </c>
      <c r="D27" s="309">
        <v>282675.64</v>
      </c>
      <c r="E27" s="309">
        <v>621401.4</v>
      </c>
      <c r="F27" s="309">
        <v>70117.02</v>
      </c>
      <c r="G27" s="309">
        <v>119597.75</v>
      </c>
      <c r="H27" s="309">
        <v>189714.77000000002</v>
      </c>
    </row>
    <row r="28" spans="1:8">
      <c r="A28" s="325">
        <v>13</v>
      </c>
      <c r="B28" s="330" t="s">
        <v>607</v>
      </c>
      <c r="C28" s="309">
        <v>-2705725.0593394171</v>
      </c>
      <c r="D28" s="309">
        <v>-7245.72</v>
      </c>
      <c r="E28" s="309">
        <v>-2712970.7793394173</v>
      </c>
      <c r="F28" s="309">
        <v>-2130502.7583833095</v>
      </c>
      <c r="G28" s="309">
        <v>-4672.6900000000005</v>
      </c>
      <c r="H28" s="309">
        <v>-2135175.4483833094</v>
      </c>
    </row>
    <row r="29" spans="1:8">
      <c r="A29" s="325">
        <v>14</v>
      </c>
      <c r="B29" s="331" t="s">
        <v>608</v>
      </c>
      <c r="C29" s="309">
        <v>-8558133.2400000002</v>
      </c>
      <c r="D29" s="309">
        <v>-41375.19</v>
      </c>
      <c r="E29" s="309">
        <v>-8599508.4299999997</v>
      </c>
      <c r="F29" s="309">
        <v>-7571810.1499999994</v>
      </c>
      <c r="G29" s="309">
        <v>-41737.369999999995</v>
      </c>
      <c r="H29" s="309">
        <v>-7613547.5199999996</v>
      </c>
    </row>
    <row r="30" spans="1:8">
      <c r="A30" s="325">
        <v>14.1</v>
      </c>
      <c r="B30" s="302" t="s">
        <v>609</v>
      </c>
      <c r="C30" s="309">
        <v>-7925294.3300000001</v>
      </c>
      <c r="D30" s="309">
        <v>0</v>
      </c>
      <c r="E30" s="309">
        <v>-7925294.3300000001</v>
      </c>
      <c r="F30" s="309">
        <v>-6859957.1799999997</v>
      </c>
      <c r="G30" s="309">
        <v>0</v>
      </c>
      <c r="H30" s="309">
        <v>-6859957.1799999997</v>
      </c>
    </row>
    <row r="31" spans="1:8">
      <c r="A31" s="325">
        <v>14.2</v>
      </c>
      <c r="B31" s="302" t="s">
        <v>610</v>
      </c>
      <c r="C31" s="309">
        <v>-632838.91</v>
      </c>
      <c r="D31" s="309">
        <v>-41375.19</v>
      </c>
      <c r="E31" s="309">
        <v>-674214.10000000009</v>
      </c>
      <c r="F31" s="309">
        <v>-711852.97</v>
      </c>
      <c r="G31" s="309">
        <v>-41737.369999999995</v>
      </c>
      <c r="H31" s="309">
        <v>-753590.34</v>
      </c>
    </row>
    <row r="32" spans="1:8">
      <c r="A32" s="325">
        <v>15</v>
      </c>
      <c r="B32" s="327" t="s">
        <v>611</v>
      </c>
      <c r="C32" s="309">
        <v>-1839320</v>
      </c>
      <c r="D32" s="309">
        <v>0</v>
      </c>
      <c r="E32" s="309">
        <v>-1839320</v>
      </c>
      <c r="F32" s="309">
        <v>-1363061</v>
      </c>
      <c r="G32" s="309">
        <v>0</v>
      </c>
      <c r="H32" s="309">
        <v>-1363061</v>
      </c>
    </row>
    <row r="33" spans="1:8" ht="22.5" customHeight="1">
      <c r="A33" s="325">
        <v>16</v>
      </c>
      <c r="B33" s="300" t="s">
        <v>612</v>
      </c>
      <c r="C33" s="309">
        <v>0</v>
      </c>
      <c r="D33" s="309">
        <v>0</v>
      </c>
      <c r="E33" s="309">
        <v>0</v>
      </c>
      <c r="F33" s="309">
        <v>0</v>
      </c>
      <c r="G33" s="309">
        <v>0</v>
      </c>
      <c r="H33" s="309">
        <v>0</v>
      </c>
    </row>
    <row r="34" spans="1:8">
      <c r="A34" s="325">
        <v>17</v>
      </c>
      <c r="B34" s="327" t="s">
        <v>613</v>
      </c>
      <c r="C34" s="309">
        <v>-91846.719135244348</v>
      </c>
      <c r="D34" s="309">
        <v>0</v>
      </c>
      <c r="E34" s="309">
        <v>-91846.719135244348</v>
      </c>
      <c r="F34" s="309">
        <v>135267.33889127499</v>
      </c>
      <c r="G34" s="309">
        <v>0</v>
      </c>
      <c r="H34" s="309">
        <v>135267.33889127499</v>
      </c>
    </row>
    <row r="35" spans="1:8">
      <c r="A35" s="325">
        <v>17.100000000000001</v>
      </c>
      <c r="B35" s="302" t="s">
        <v>614</v>
      </c>
      <c r="C35" s="478">
        <v>-80514.261370672582</v>
      </c>
      <c r="D35" s="309">
        <v>0</v>
      </c>
      <c r="E35" s="309">
        <v>-80514.261370672582</v>
      </c>
      <c r="F35" s="309">
        <v>135267.33889127499</v>
      </c>
      <c r="G35" s="309">
        <v>0</v>
      </c>
      <c r="H35" s="309">
        <v>135267.33889127499</v>
      </c>
    </row>
    <row r="36" spans="1:8">
      <c r="A36" s="325">
        <v>17.2</v>
      </c>
      <c r="B36" s="302" t="s">
        <v>615</v>
      </c>
      <c r="C36" s="309">
        <v>-11332.457764571764</v>
      </c>
      <c r="D36" s="309">
        <v>0</v>
      </c>
      <c r="E36" s="309">
        <v>-11332.457764571764</v>
      </c>
      <c r="F36" s="309">
        <v>0</v>
      </c>
      <c r="G36" s="309">
        <v>0</v>
      </c>
      <c r="H36" s="309">
        <v>0</v>
      </c>
    </row>
    <row r="37" spans="1:8" ht="41.4" customHeight="1">
      <c r="A37" s="325">
        <v>18</v>
      </c>
      <c r="B37" s="332" t="s">
        <v>616</v>
      </c>
      <c r="C37" s="309">
        <v>-1637240.2644593837</v>
      </c>
      <c r="D37" s="309">
        <v>523271.14399999939</v>
      </c>
      <c r="E37" s="309">
        <v>-1113969.1204593843</v>
      </c>
      <c r="F37" s="309">
        <v>-2136944.1396551668</v>
      </c>
      <c r="G37" s="309">
        <v>886791.400214831</v>
      </c>
      <c r="H37" s="309">
        <v>-1250152.7394403359</v>
      </c>
    </row>
    <row r="38" spans="1:8">
      <c r="A38" s="325">
        <v>18.100000000000001</v>
      </c>
      <c r="B38" s="333" t="s">
        <v>617</v>
      </c>
      <c r="C38" s="309">
        <v>0</v>
      </c>
      <c r="D38" s="309">
        <v>0</v>
      </c>
      <c r="E38" s="309">
        <v>0</v>
      </c>
      <c r="F38" s="309">
        <v>0</v>
      </c>
      <c r="G38" s="309">
        <v>0</v>
      </c>
      <c r="H38" s="309">
        <v>0</v>
      </c>
    </row>
    <row r="39" spans="1:8">
      <c r="A39" s="325">
        <v>18.2</v>
      </c>
      <c r="B39" s="333" t="s">
        <v>618</v>
      </c>
      <c r="C39" s="309">
        <v>-1637240.2644593837</v>
      </c>
      <c r="D39" s="309">
        <v>523271.14399999939</v>
      </c>
      <c r="E39" s="309">
        <v>-1113969.1204593843</v>
      </c>
      <c r="F39" s="309">
        <v>-2136944.1396551668</v>
      </c>
      <c r="G39" s="309">
        <v>886791.400214831</v>
      </c>
      <c r="H39" s="309">
        <v>-1250152.7394403359</v>
      </c>
    </row>
    <row r="40" spans="1:8" ht="24.6" customHeight="1">
      <c r="A40" s="325">
        <v>19</v>
      </c>
      <c r="B40" s="332" t="s">
        <v>619</v>
      </c>
      <c r="C40" s="309">
        <v>0</v>
      </c>
      <c r="D40" s="309">
        <v>0</v>
      </c>
      <c r="E40" s="309">
        <v>0</v>
      </c>
      <c r="F40" s="309">
        <v>0</v>
      </c>
      <c r="G40" s="309">
        <v>0</v>
      </c>
      <c r="H40" s="309">
        <v>0</v>
      </c>
    </row>
    <row r="41" spans="1:8" ht="17.399999999999999" customHeight="1">
      <c r="A41" s="325">
        <v>20</v>
      </c>
      <c r="B41" s="332" t="s">
        <v>620</v>
      </c>
      <c r="C41" s="473">
        <v>0</v>
      </c>
      <c r="D41" s="309">
        <v>0</v>
      </c>
      <c r="E41" s="309">
        <v>0</v>
      </c>
      <c r="F41" s="309">
        <v>0</v>
      </c>
      <c r="G41" s="309">
        <v>0</v>
      </c>
      <c r="H41" s="309">
        <v>0</v>
      </c>
    </row>
    <row r="42" spans="1:8" ht="26.4" customHeight="1">
      <c r="A42" s="325">
        <v>21</v>
      </c>
      <c r="B42" s="332" t="s">
        <v>621</v>
      </c>
      <c r="C42" s="309">
        <v>0</v>
      </c>
      <c r="D42" s="309">
        <v>0</v>
      </c>
      <c r="E42" s="309">
        <v>0</v>
      </c>
      <c r="F42" s="309">
        <v>0</v>
      </c>
      <c r="G42" s="309">
        <v>0</v>
      </c>
      <c r="H42" s="309">
        <v>0</v>
      </c>
    </row>
    <row r="43" spans="1:8">
      <c r="A43" s="325">
        <v>22</v>
      </c>
      <c r="B43" s="334" t="s">
        <v>622</v>
      </c>
      <c r="C43" s="309">
        <v>2015660.4393024538</v>
      </c>
      <c r="D43" s="309">
        <v>6366929.8486997867</v>
      </c>
      <c r="E43" s="309">
        <v>8382590.2880022405</v>
      </c>
      <c r="F43" s="309">
        <v>1427629.1318019475</v>
      </c>
      <c r="G43" s="309">
        <v>7822078.3871177072</v>
      </c>
      <c r="H43" s="309">
        <v>9249707.5189196542</v>
      </c>
    </row>
    <row r="44" spans="1:8">
      <c r="A44" s="325">
        <v>23</v>
      </c>
      <c r="B44" s="334" t="s">
        <v>623</v>
      </c>
      <c r="C44" s="309">
        <v>-1909362</v>
      </c>
      <c r="D44" s="309">
        <v>0</v>
      </c>
      <c r="E44" s="309">
        <v>-1909362</v>
      </c>
      <c r="F44" s="309">
        <v>-1562802</v>
      </c>
      <c r="G44" s="309">
        <v>0</v>
      </c>
      <c r="H44" s="309">
        <v>-1562802</v>
      </c>
    </row>
    <row r="45" spans="1:8">
      <c r="A45" s="325">
        <v>24</v>
      </c>
      <c r="B45" s="335" t="s">
        <v>624</v>
      </c>
      <c r="C45" s="309">
        <v>106298.43930245377</v>
      </c>
      <c r="D45" s="309">
        <v>6366929.8486997867</v>
      </c>
      <c r="E45" s="309">
        <v>6473228.2880022405</v>
      </c>
      <c r="F45" s="309">
        <v>-135172.86819805251</v>
      </c>
      <c r="G45" s="309">
        <v>7822078.3871177072</v>
      </c>
      <c r="H45" s="309">
        <v>7686905.5189196542</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topLeftCell="A10" zoomScale="70" zoomScaleNormal="70" workbookViewId="0">
      <selection activeCell="C38" sqref="C38"/>
    </sheetView>
  </sheetViews>
  <sheetFormatPr defaultRowHeight="14.4"/>
  <cols>
    <col min="1" max="1" width="8.6640625" style="322"/>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6">
        <f>'1. key ratios'!B2</f>
        <v>45747</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4" t="s">
        <v>32</v>
      </c>
      <c r="D5" s="324" t="s">
        <v>33</v>
      </c>
      <c r="E5" s="324" t="s">
        <v>34</v>
      </c>
      <c r="F5" s="324" t="s">
        <v>32</v>
      </c>
      <c r="G5" s="324" t="s">
        <v>33</v>
      </c>
      <c r="H5" s="324" t="s">
        <v>34</v>
      </c>
    </row>
    <row r="6" spans="1:8">
      <c r="A6" s="310">
        <v>1</v>
      </c>
      <c r="B6" s="336" t="s">
        <v>625</v>
      </c>
      <c r="C6" s="337">
        <v>0</v>
      </c>
      <c r="D6" s="337">
        <v>0</v>
      </c>
      <c r="E6" s="337">
        <v>0</v>
      </c>
      <c r="F6" s="337">
        <v>0</v>
      </c>
      <c r="G6" s="337">
        <v>0</v>
      </c>
      <c r="H6" s="337">
        <v>0</v>
      </c>
    </row>
    <row r="7" spans="1:8">
      <c r="A7" s="310">
        <v>2</v>
      </c>
      <c r="B7" s="336" t="s">
        <v>183</v>
      </c>
      <c r="C7" s="337">
        <v>0</v>
      </c>
      <c r="D7" s="337">
        <v>0</v>
      </c>
      <c r="E7" s="337">
        <v>0</v>
      </c>
      <c r="F7" s="337">
        <v>0</v>
      </c>
      <c r="G7" s="337">
        <v>0</v>
      </c>
      <c r="H7" s="337">
        <v>0</v>
      </c>
    </row>
    <row r="8" spans="1:8">
      <c r="A8" s="310">
        <v>3</v>
      </c>
      <c r="B8" s="336" t="s">
        <v>193</v>
      </c>
      <c r="C8" s="337">
        <v>281682674.95999944</v>
      </c>
      <c r="D8" s="337">
        <v>457798483.07999969</v>
      </c>
      <c r="E8" s="337">
        <v>739481158.03999913</v>
      </c>
      <c r="F8" s="337">
        <v>244321506.64000031</v>
      </c>
      <c r="G8" s="337">
        <v>415048799.63000005</v>
      </c>
      <c r="H8" s="337">
        <v>659370306.27000034</v>
      </c>
    </row>
    <row r="9" spans="1:8">
      <c r="A9" s="310">
        <v>3.1</v>
      </c>
      <c r="B9" s="338" t="s">
        <v>184</v>
      </c>
      <c r="C9" s="337">
        <v>173275587.3799994</v>
      </c>
      <c r="D9" s="337">
        <v>457798483.07999969</v>
      </c>
      <c r="E9" s="337">
        <v>631074070.45999908</v>
      </c>
      <c r="F9" s="337">
        <v>174729235.36000034</v>
      </c>
      <c r="G9" s="337">
        <v>415048799.63000005</v>
      </c>
      <c r="H9" s="337">
        <v>589778034.99000037</v>
      </c>
    </row>
    <row r="10" spans="1:8">
      <c r="A10" s="310">
        <v>3.2</v>
      </c>
      <c r="B10" s="338" t="s">
        <v>180</v>
      </c>
      <c r="C10" s="337">
        <v>108407087.58000003</v>
      </c>
      <c r="D10" s="337">
        <v>0</v>
      </c>
      <c r="E10" s="337">
        <v>108407087.58000003</v>
      </c>
      <c r="F10" s="337">
        <v>69592271.279999971</v>
      </c>
      <c r="G10" s="337">
        <v>0</v>
      </c>
      <c r="H10" s="337">
        <v>69592271.279999971</v>
      </c>
    </row>
    <row r="11" spans="1:8">
      <c r="A11" s="310">
        <v>4</v>
      </c>
      <c r="B11" s="339" t="s">
        <v>182</v>
      </c>
      <c r="C11" s="337">
        <v>0</v>
      </c>
      <c r="D11" s="337">
        <v>0</v>
      </c>
      <c r="E11" s="337">
        <v>0</v>
      </c>
      <c r="F11" s="337">
        <v>0</v>
      </c>
      <c r="G11" s="337">
        <v>0</v>
      </c>
      <c r="H11" s="337">
        <v>0</v>
      </c>
    </row>
    <row r="12" spans="1:8">
      <c r="A12" s="310">
        <v>4.0999999999999996</v>
      </c>
      <c r="B12" s="338" t="s">
        <v>166</v>
      </c>
      <c r="C12" s="337">
        <v>0</v>
      </c>
      <c r="D12" s="337">
        <v>0</v>
      </c>
      <c r="E12" s="337">
        <v>0</v>
      </c>
      <c r="F12" s="337">
        <v>0</v>
      </c>
      <c r="G12" s="337">
        <v>0</v>
      </c>
      <c r="H12" s="337">
        <v>0</v>
      </c>
    </row>
    <row r="13" spans="1:8">
      <c r="A13" s="310">
        <v>4.2</v>
      </c>
      <c r="B13" s="338" t="s">
        <v>167</v>
      </c>
      <c r="C13" s="337">
        <v>0</v>
      </c>
      <c r="D13" s="337">
        <v>0</v>
      </c>
      <c r="E13" s="337">
        <v>0</v>
      </c>
      <c r="F13" s="337">
        <v>0</v>
      </c>
      <c r="G13" s="337">
        <v>0</v>
      </c>
      <c r="H13" s="337">
        <v>0</v>
      </c>
    </row>
    <row r="14" spans="1:8">
      <c r="A14" s="310">
        <v>5</v>
      </c>
      <c r="B14" s="339" t="s">
        <v>192</v>
      </c>
      <c r="C14" s="337">
        <v>1535368161.0347989</v>
      </c>
      <c r="D14" s="337">
        <v>1426802171.3063996</v>
      </c>
      <c r="E14" s="337">
        <v>2962170332.3411984</v>
      </c>
      <c r="F14" s="337">
        <v>1489273466.7190855</v>
      </c>
      <c r="G14" s="337">
        <v>1267232950.6342857</v>
      </c>
      <c r="H14" s="337">
        <v>2756506417.3533711</v>
      </c>
    </row>
    <row r="15" spans="1:8">
      <c r="A15" s="310">
        <v>5.0999999999999996</v>
      </c>
      <c r="B15" s="340" t="s">
        <v>170</v>
      </c>
      <c r="C15" s="337">
        <v>16979608.550000004</v>
      </c>
      <c r="D15" s="337">
        <v>36637151.690000013</v>
      </c>
      <c r="E15" s="337">
        <v>53616760.240000017</v>
      </c>
      <c r="F15" s="337">
        <v>12729352.590000004</v>
      </c>
      <c r="G15" s="337">
        <v>23572794.670000002</v>
      </c>
      <c r="H15" s="337">
        <v>36302147.260000005</v>
      </c>
    </row>
    <row r="16" spans="1:8">
      <c r="A16" s="310">
        <v>5.2</v>
      </c>
      <c r="B16" s="340" t="s">
        <v>169</v>
      </c>
      <c r="C16" s="337">
        <v>114443681.81</v>
      </c>
      <c r="D16" s="337">
        <v>3264337.9000000004</v>
      </c>
      <c r="E16" s="337">
        <v>117708019.71000001</v>
      </c>
      <c r="F16" s="337">
        <v>62303321.539999999</v>
      </c>
      <c r="G16" s="337">
        <v>2869207.3300000005</v>
      </c>
      <c r="H16" s="337">
        <v>65172528.869999997</v>
      </c>
    </row>
    <row r="17" spans="1:8">
      <c r="A17" s="310">
        <v>5.3</v>
      </c>
      <c r="B17" s="340" t="s">
        <v>168</v>
      </c>
      <c r="C17" s="337">
        <v>1164422017.8599989</v>
      </c>
      <c r="D17" s="337">
        <v>1346316837.0599997</v>
      </c>
      <c r="E17" s="337">
        <v>2510738854.9199986</v>
      </c>
      <c r="F17" s="337">
        <v>1206629053.5299983</v>
      </c>
      <c r="G17" s="337">
        <v>1182578107.1600001</v>
      </c>
      <c r="H17" s="337">
        <v>2389207160.6899986</v>
      </c>
    </row>
    <row r="18" spans="1:8">
      <c r="A18" s="310" t="s">
        <v>15</v>
      </c>
      <c r="B18" s="341" t="s">
        <v>36</v>
      </c>
      <c r="C18" s="337">
        <v>676721316.26999867</v>
      </c>
      <c r="D18" s="337">
        <v>481174557.89999998</v>
      </c>
      <c r="E18" s="337">
        <v>1157895874.1699986</v>
      </c>
      <c r="F18" s="337">
        <v>785443560.7799983</v>
      </c>
      <c r="G18" s="337">
        <v>440071853.29999983</v>
      </c>
      <c r="H18" s="337">
        <v>1225515414.079998</v>
      </c>
    </row>
    <row r="19" spans="1:8">
      <c r="A19" s="310" t="s">
        <v>16</v>
      </c>
      <c r="B19" s="341" t="s">
        <v>37</v>
      </c>
      <c r="C19" s="337">
        <v>214304095.87000006</v>
      </c>
      <c r="D19" s="337">
        <v>512499186.66999984</v>
      </c>
      <c r="E19" s="337">
        <v>726803282.53999996</v>
      </c>
      <c r="F19" s="337">
        <v>193568486.50000006</v>
      </c>
      <c r="G19" s="337">
        <v>407412295.98000008</v>
      </c>
      <c r="H19" s="337">
        <v>600980782.48000014</v>
      </c>
    </row>
    <row r="20" spans="1:8">
      <c r="A20" s="310" t="s">
        <v>17</v>
      </c>
      <c r="B20" s="341" t="s">
        <v>38</v>
      </c>
      <c r="C20" s="337">
        <v>27817423.230000008</v>
      </c>
      <c r="D20" s="337">
        <v>70978692.939999983</v>
      </c>
      <c r="E20" s="337">
        <v>98796116.169999987</v>
      </c>
      <c r="F20" s="337">
        <v>24467671.729999989</v>
      </c>
      <c r="G20" s="337">
        <v>71888605.229999989</v>
      </c>
      <c r="H20" s="337">
        <v>96356276.959999979</v>
      </c>
    </row>
    <row r="21" spans="1:8">
      <c r="A21" s="310" t="s">
        <v>18</v>
      </c>
      <c r="B21" s="341" t="s">
        <v>39</v>
      </c>
      <c r="C21" s="337">
        <v>197512004.1100001</v>
      </c>
      <c r="D21" s="337">
        <v>181021864.77000004</v>
      </c>
      <c r="E21" s="337">
        <v>378533868.88000011</v>
      </c>
      <c r="F21" s="337">
        <v>162266724.87</v>
      </c>
      <c r="G21" s="337">
        <v>138116762.70999998</v>
      </c>
      <c r="H21" s="337">
        <v>300383487.57999998</v>
      </c>
    </row>
    <row r="22" spans="1:8">
      <c r="A22" s="310" t="s">
        <v>19</v>
      </c>
      <c r="B22" s="341" t="s">
        <v>40</v>
      </c>
      <c r="C22" s="337">
        <v>48067178.380000062</v>
      </c>
      <c r="D22" s="337">
        <v>100642534.78000005</v>
      </c>
      <c r="E22" s="337">
        <v>148709713.16000012</v>
      </c>
      <c r="F22" s="337">
        <v>40882609.650000006</v>
      </c>
      <c r="G22" s="337">
        <v>125088589.94000004</v>
      </c>
      <c r="H22" s="337">
        <v>165971199.59000003</v>
      </c>
    </row>
    <row r="23" spans="1:8">
      <c r="A23" s="310">
        <v>5.4</v>
      </c>
      <c r="B23" s="340" t="s">
        <v>171</v>
      </c>
      <c r="C23" s="337">
        <v>150985724.76190001</v>
      </c>
      <c r="D23" s="337">
        <v>16169706.506100006</v>
      </c>
      <c r="E23" s="337">
        <v>167155431.26800001</v>
      </c>
      <c r="F23" s="337">
        <v>131057869.09684984</v>
      </c>
      <c r="G23" s="337">
        <v>24787670.341660012</v>
      </c>
      <c r="H23" s="337">
        <v>155845539.43850985</v>
      </c>
    </row>
    <row r="24" spans="1:8">
      <c r="A24" s="310">
        <v>5.5</v>
      </c>
      <c r="B24" s="340" t="s">
        <v>172</v>
      </c>
      <c r="C24" s="337">
        <v>0</v>
      </c>
      <c r="D24" s="337">
        <v>0</v>
      </c>
      <c r="E24" s="337">
        <v>0</v>
      </c>
      <c r="F24" s="337">
        <v>0</v>
      </c>
      <c r="G24" s="337">
        <v>0</v>
      </c>
      <c r="H24" s="337">
        <v>0</v>
      </c>
    </row>
    <row r="25" spans="1:8">
      <c r="A25" s="310">
        <v>5.6</v>
      </c>
      <c r="B25" s="340" t="s">
        <v>173</v>
      </c>
      <c r="C25" s="337">
        <v>0</v>
      </c>
      <c r="D25" s="337">
        <v>0</v>
      </c>
      <c r="E25" s="337">
        <v>0</v>
      </c>
      <c r="F25" s="337">
        <v>0</v>
      </c>
      <c r="G25" s="337">
        <v>0</v>
      </c>
      <c r="H25" s="337">
        <v>0</v>
      </c>
    </row>
    <row r="26" spans="1:8">
      <c r="A26" s="310">
        <v>5.7</v>
      </c>
      <c r="B26" s="340" t="s">
        <v>40</v>
      </c>
      <c r="C26" s="337">
        <v>88537128.052900001</v>
      </c>
      <c r="D26" s="337">
        <v>24414138.150299996</v>
      </c>
      <c r="E26" s="337">
        <v>112951266.2032</v>
      </c>
      <c r="F26" s="337">
        <v>76553869.962237015</v>
      </c>
      <c r="G26" s="337">
        <v>33425171.132625554</v>
      </c>
      <c r="H26" s="337">
        <v>109979041.09486257</v>
      </c>
    </row>
    <row r="27" spans="1:8">
      <c r="A27" s="310">
        <v>6</v>
      </c>
      <c r="B27" s="342" t="s">
        <v>626</v>
      </c>
      <c r="C27" s="337">
        <v>33939216.719999954</v>
      </c>
      <c r="D27" s="337">
        <v>31999773.929999996</v>
      </c>
      <c r="E27" s="337">
        <v>65938990.649999946</v>
      </c>
      <c r="F27" s="337">
        <v>21246147.319999978</v>
      </c>
      <c r="G27" s="337">
        <v>28776932.540000007</v>
      </c>
      <c r="H27" s="337">
        <v>50023079.859999985</v>
      </c>
    </row>
    <row r="28" spans="1:8">
      <c r="A28" s="310">
        <v>7</v>
      </c>
      <c r="B28" s="342" t="s">
        <v>627</v>
      </c>
      <c r="C28" s="337">
        <v>37998016.220000006</v>
      </c>
      <c r="D28" s="337">
        <v>15276503.93</v>
      </c>
      <c r="E28" s="337">
        <v>53274520.150000006</v>
      </c>
      <c r="F28" s="337">
        <v>33838620.45000001</v>
      </c>
      <c r="G28" s="337">
        <v>11520795.199999999</v>
      </c>
      <c r="H28" s="337">
        <v>45359415.650000006</v>
      </c>
    </row>
    <row r="29" spans="1:8">
      <c r="A29" s="310">
        <v>8</v>
      </c>
      <c r="B29" s="342" t="s">
        <v>181</v>
      </c>
      <c r="C29" s="337">
        <v>0</v>
      </c>
      <c r="D29" s="337">
        <v>0</v>
      </c>
      <c r="E29" s="337">
        <v>0</v>
      </c>
      <c r="F29" s="337">
        <v>0</v>
      </c>
      <c r="G29" s="337">
        <v>0</v>
      </c>
      <c r="H29" s="337">
        <v>0</v>
      </c>
    </row>
    <row r="30" spans="1:8">
      <c r="A30" s="310">
        <v>9</v>
      </c>
      <c r="B30" s="343" t="s">
        <v>198</v>
      </c>
      <c r="C30" s="337">
        <v>49461250</v>
      </c>
      <c r="D30" s="337">
        <v>92267768.640000001</v>
      </c>
      <c r="E30" s="337">
        <v>141729018.63999999</v>
      </c>
      <c r="F30" s="337">
        <v>53269500</v>
      </c>
      <c r="G30" s="337">
        <v>136577900</v>
      </c>
      <c r="H30" s="337">
        <v>189847400</v>
      </c>
    </row>
    <row r="31" spans="1:8">
      <c r="A31" s="310">
        <v>9.1</v>
      </c>
      <c r="B31" s="344" t="s">
        <v>188</v>
      </c>
      <c r="C31" s="337">
        <v>40994450</v>
      </c>
      <c r="D31" s="337">
        <v>29870059.32</v>
      </c>
      <c r="E31" s="337">
        <v>70864509.319999993</v>
      </c>
      <c r="F31" s="337">
        <v>53269500</v>
      </c>
      <c r="G31" s="337">
        <v>41654200</v>
      </c>
      <c r="H31" s="337">
        <v>94923700</v>
      </c>
    </row>
    <row r="32" spans="1:8">
      <c r="A32" s="310">
        <v>9.1999999999999993</v>
      </c>
      <c r="B32" s="344" t="s">
        <v>189</v>
      </c>
      <c r="C32" s="337">
        <v>8466800</v>
      </c>
      <c r="D32" s="337">
        <v>62397709.32</v>
      </c>
      <c r="E32" s="337">
        <v>70864509.319999993</v>
      </c>
      <c r="F32" s="337">
        <v>0</v>
      </c>
      <c r="G32" s="337">
        <v>94923700</v>
      </c>
      <c r="H32" s="337">
        <v>94923700</v>
      </c>
    </row>
    <row r="33" spans="1:8">
      <c r="A33" s="310">
        <v>9.3000000000000007</v>
      </c>
      <c r="B33" s="344" t="s">
        <v>185</v>
      </c>
      <c r="C33" s="337">
        <v>0</v>
      </c>
      <c r="D33" s="337">
        <v>0</v>
      </c>
      <c r="E33" s="337">
        <v>0</v>
      </c>
      <c r="F33" s="337">
        <v>0</v>
      </c>
      <c r="G33" s="337">
        <v>0</v>
      </c>
      <c r="H33" s="337">
        <v>0</v>
      </c>
    </row>
    <row r="34" spans="1:8">
      <c r="A34" s="310">
        <v>9.4</v>
      </c>
      <c r="B34" s="344" t="s">
        <v>186</v>
      </c>
      <c r="C34" s="337">
        <v>0</v>
      </c>
      <c r="D34" s="337">
        <v>0</v>
      </c>
      <c r="E34" s="337">
        <v>0</v>
      </c>
      <c r="F34" s="337">
        <v>0</v>
      </c>
      <c r="G34" s="337">
        <v>0</v>
      </c>
      <c r="H34" s="337">
        <v>0</v>
      </c>
    </row>
    <row r="35" spans="1:8">
      <c r="A35" s="310">
        <v>9.5</v>
      </c>
      <c r="B35" s="344" t="s">
        <v>187</v>
      </c>
      <c r="C35" s="337">
        <v>0</v>
      </c>
      <c r="D35" s="337">
        <v>0</v>
      </c>
      <c r="E35" s="337">
        <v>0</v>
      </c>
      <c r="F35" s="337">
        <v>0</v>
      </c>
      <c r="G35" s="337">
        <v>0</v>
      </c>
      <c r="H35" s="337">
        <v>0</v>
      </c>
    </row>
    <row r="36" spans="1:8">
      <c r="A36" s="310">
        <v>9.6</v>
      </c>
      <c r="B36" s="344" t="s">
        <v>190</v>
      </c>
      <c r="C36" s="337">
        <v>0</v>
      </c>
      <c r="D36" s="337">
        <v>0</v>
      </c>
      <c r="E36" s="337">
        <v>0</v>
      </c>
      <c r="F36" s="337">
        <v>0</v>
      </c>
      <c r="G36" s="337">
        <v>0</v>
      </c>
      <c r="H36" s="337">
        <v>0</v>
      </c>
    </row>
    <row r="37" spans="1:8">
      <c r="A37" s="310">
        <v>9.6999999999999993</v>
      </c>
      <c r="B37" s="344" t="s">
        <v>191</v>
      </c>
      <c r="C37" s="337">
        <v>0</v>
      </c>
      <c r="D37" s="337">
        <v>0</v>
      </c>
      <c r="E37" s="337">
        <v>0</v>
      </c>
      <c r="F37" s="337">
        <v>0</v>
      </c>
      <c r="G37" s="337">
        <v>0</v>
      </c>
      <c r="H37" s="337">
        <v>0</v>
      </c>
    </row>
    <row r="38" spans="1:8">
      <c r="A38" s="310">
        <v>10</v>
      </c>
      <c r="B38" s="339" t="s">
        <v>194</v>
      </c>
      <c r="C38" s="337">
        <v>15984062.760000002</v>
      </c>
      <c r="D38" s="337">
        <v>5107332.7600000007</v>
      </c>
      <c r="E38" s="337">
        <v>21091395.520000003</v>
      </c>
      <c r="F38" s="337">
        <v>14316479.529999996</v>
      </c>
      <c r="G38" s="337">
        <v>7104408.1800000006</v>
      </c>
      <c r="H38" s="337">
        <v>21420887.709999997</v>
      </c>
    </row>
    <row r="39" spans="1:8">
      <c r="A39" s="310">
        <v>10.1</v>
      </c>
      <c r="B39" s="345" t="s">
        <v>195</v>
      </c>
      <c r="C39" s="337">
        <v>724000.42000000027</v>
      </c>
      <c r="D39" s="337">
        <v>0</v>
      </c>
      <c r="E39" s="337">
        <v>724000.42000000027</v>
      </c>
      <c r="F39" s="337">
        <v>846001.01000000013</v>
      </c>
      <c r="G39" s="337">
        <v>50093.58</v>
      </c>
      <c r="H39" s="337">
        <v>896094.59000000008</v>
      </c>
    </row>
    <row r="40" spans="1:8">
      <c r="A40" s="310">
        <v>10.199999999999999</v>
      </c>
      <c r="B40" s="345" t="s">
        <v>196</v>
      </c>
      <c r="C40" s="337">
        <v>554420.47</v>
      </c>
      <c r="D40" s="337">
        <v>0</v>
      </c>
      <c r="E40" s="337">
        <v>554420.47</v>
      </c>
      <c r="F40" s="337">
        <v>713470.07000000007</v>
      </c>
      <c r="G40" s="337">
        <v>75723.92</v>
      </c>
      <c r="H40" s="337">
        <v>789193.99000000011</v>
      </c>
    </row>
    <row r="41" spans="1:8">
      <c r="A41" s="310">
        <v>10.3</v>
      </c>
      <c r="B41" s="345" t="s">
        <v>199</v>
      </c>
      <c r="C41" s="337">
        <v>9166326.8200000022</v>
      </c>
      <c r="D41" s="337">
        <v>3272316.9500000007</v>
      </c>
      <c r="E41" s="337">
        <v>12438643.770000003</v>
      </c>
      <c r="F41" s="337">
        <v>7523140.8599999938</v>
      </c>
      <c r="G41" s="337">
        <v>4122037.7400000007</v>
      </c>
      <c r="H41" s="337">
        <v>11645178.599999994</v>
      </c>
    </row>
    <row r="42" spans="1:8" ht="26.4">
      <c r="A42" s="310">
        <v>10.4</v>
      </c>
      <c r="B42" s="345" t="s">
        <v>200</v>
      </c>
      <c r="C42" s="337">
        <v>6817735.9399999995</v>
      </c>
      <c r="D42" s="337">
        <v>1835015.81</v>
      </c>
      <c r="E42" s="337">
        <v>8652751.75</v>
      </c>
      <c r="F42" s="337">
        <v>6793338.6700000018</v>
      </c>
      <c r="G42" s="337">
        <v>2982370.44</v>
      </c>
      <c r="H42" s="337">
        <v>9775709.1100000013</v>
      </c>
    </row>
    <row r="43" spans="1:8" ht="15" thickBot="1">
      <c r="A43" s="310">
        <v>11</v>
      </c>
      <c r="B43" s="108" t="s">
        <v>197</v>
      </c>
      <c r="C43" s="337">
        <v>0</v>
      </c>
      <c r="D43" s="337">
        <v>0</v>
      </c>
      <c r="E43" s="337">
        <v>0</v>
      </c>
      <c r="F43" s="337">
        <v>0</v>
      </c>
      <c r="G43" s="337">
        <v>0</v>
      </c>
      <c r="H43" s="337">
        <v>0</v>
      </c>
    </row>
    <row r="44" spans="1:8">
      <c r="C44" s="346"/>
      <c r="D44" s="346"/>
      <c r="E44" s="346"/>
      <c r="F44" s="346"/>
      <c r="G44" s="346"/>
      <c r="H44" s="346"/>
    </row>
    <row r="45" spans="1:8">
      <c r="C45" s="346"/>
      <c r="D45" s="346"/>
      <c r="E45" s="346"/>
      <c r="F45" s="346"/>
      <c r="G45" s="346"/>
      <c r="H45" s="346"/>
    </row>
    <row r="46" spans="1:8">
      <c r="C46" s="346"/>
      <c r="D46" s="346"/>
      <c r="E46" s="346"/>
      <c r="F46" s="346"/>
      <c r="G46" s="346"/>
      <c r="H46" s="346"/>
    </row>
    <row r="47" spans="1:8">
      <c r="C47" s="346"/>
      <c r="D47" s="346"/>
      <c r="E47" s="346"/>
      <c r="F47" s="346"/>
      <c r="G47" s="346"/>
      <c r="H47" s="346"/>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pane="topRight"/>
      <selection pane="bottomLeft"/>
      <selection pane="bottomRight" activeCell="D6" sqref="D6"/>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6">
        <f>'1. key ratios'!B2</f>
        <v>45747</v>
      </c>
      <c r="C2" s="3"/>
    </row>
    <row r="3" spans="1:7">
      <c r="A3" s="2"/>
      <c r="B3" s="3"/>
      <c r="C3" s="3"/>
    </row>
    <row r="4" spans="1:7" ht="15" customHeight="1" thickBot="1">
      <c r="A4" s="4" t="s">
        <v>96</v>
      </c>
      <c r="B4" s="85" t="s">
        <v>174</v>
      </c>
      <c r="C4" s="17" t="s">
        <v>35</v>
      </c>
    </row>
    <row r="5" spans="1:7" ht="15" customHeight="1">
      <c r="A5" s="129" t="s">
        <v>6</v>
      </c>
      <c r="B5" s="130"/>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5" t="str">
        <f>IF(INT(MONTH($B$2))=3, "1"&amp;"Q"&amp;"-"&amp;YEAR($B$2)-1, IF(INT(MONTH($B$2))=6, "2"&amp;"Q"&amp;"-"&amp;YEAR($B$2)-1, IF(INT(MONTH($B$2))=9, "3"&amp;"Q"&amp;"-"&amp;YEAR($B$2)-1,IF(INT(MONTH($B$2))=12, "4"&amp;"Q"&amp;"-"&amp;YEAR($B$2)-1, 0))))</f>
        <v>1Q-2024</v>
      </c>
    </row>
    <row r="6" spans="1:7" ht="15" customHeight="1">
      <c r="A6" s="18">
        <v>1</v>
      </c>
      <c r="B6" s="214" t="s">
        <v>178</v>
      </c>
      <c r="C6" s="243">
        <v>1510848837.3731191</v>
      </c>
      <c r="D6" s="243">
        <v>1459724959.0767858</v>
      </c>
      <c r="E6" s="243">
        <v>1389765334.2910295</v>
      </c>
      <c r="F6" s="243">
        <v>1380007632.4720359</v>
      </c>
      <c r="G6" s="243">
        <v>1270071428.1039405</v>
      </c>
    </row>
    <row r="7" spans="1:7" ht="15" customHeight="1">
      <c r="A7" s="18">
        <v>1.1000000000000001</v>
      </c>
      <c r="B7" s="214" t="s">
        <v>329</v>
      </c>
      <c r="C7" s="461">
        <v>1457036903.2033718</v>
      </c>
      <c r="D7" s="461">
        <v>1412148426.376039</v>
      </c>
      <c r="E7" s="461">
        <v>1345042861.6652462</v>
      </c>
      <c r="F7" s="461">
        <v>1334052852.1587818</v>
      </c>
      <c r="G7" s="461">
        <v>1226104856.814033</v>
      </c>
    </row>
    <row r="8" spans="1:7">
      <c r="A8" s="18" t="s">
        <v>14</v>
      </c>
      <c r="B8" s="214" t="s">
        <v>95</v>
      </c>
      <c r="C8" s="461">
        <v>5500000</v>
      </c>
      <c r="D8" s="461">
        <v>0</v>
      </c>
      <c r="E8" s="461">
        <v>0</v>
      </c>
      <c r="F8" s="461">
        <v>0</v>
      </c>
      <c r="G8" s="461">
        <v>0</v>
      </c>
    </row>
    <row r="9" spans="1:7" ht="15" customHeight="1">
      <c r="A9" s="18">
        <v>1.2</v>
      </c>
      <c r="B9" s="215" t="s">
        <v>94</v>
      </c>
      <c r="C9" s="461">
        <v>51382316.75637757</v>
      </c>
      <c r="D9" s="461">
        <v>46231386.300746784</v>
      </c>
      <c r="E9" s="461">
        <v>43528736.62578328</v>
      </c>
      <c r="F9" s="461">
        <v>43696948.668454148</v>
      </c>
      <c r="G9" s="461">
        <v>40966727.429907568</v>
      </c>
    </row>
    <row r="10" spans="1:7" ht="15" customHeight="1">
      <c r="A10" s="18">
        <v>1.3</v>
      </c>
      <c r="B10" s="214" t="s">
        <v>28</v>
      </c>
      <c r="C10" s="461">
        <v>2429617.4133699997</v>
      </c>
      <c r="D10" s="461">
        <v>1345146.4000000001</v>
      </c>
      <c r="E10" s="461">
        <v>1193736</v>
      </c>
      <c r="F10" s="461">
        <v>2257831.6447999999</v>
      </c>
      <c r="G10" s="461">
        <v>2999843.86</v>
      </c>
    </row>
    <row r="11" spans="1:7" ht="15" customHeight="1">
      <c r="A11" s="18">
        <v>2</v>
      </c>
      <c r="B11" s="214" t="s">
        <v>175</v>
      </c>
      <c r="C11" s="461">
        <v>2984096.385061149</v>
      </c>
      <c r="D11" s="461">
        <v>794752.09463778266</v>
      </c>
      <c r="E11" s="461">
        <v>3577157.4302716758</v>
      </c>
      <c r="F11" s="461">
        <v>2317289.9530450967</v>
      </c>
      <c r="G11" s="461">
        <v>10106858.62886098</v>
      </c>
    </row>
    <row r="12" spans="1:7" ht="15" customHeight="1">
      <c r="A12" s="18">
        <v>3</v>
      </c>
      <c r="B12" s="214" t="s">
        <v>176</v>
      </c>
      <c r="C12" s="461">
        <v>148245985</v>
      </c>
      <c r="D12" s="461">
        <v>148245985</v>
      </c>
      <c r="E12" s="461">
        <v>128535367</v>
      </c>
      <c r="F12" s="461">
        <v>128535367</v>
      </c>
      <c r="G12" s="461">
        <v>128535367</v>
      </c>
    </row>
    <row r="13" spans="1:7" ht="15" customHeight="1" thickBot="1">
      <c r="A13" s="20">
        <v>4</v>
      </c>
      <c r="B13" s="21" t="s">
        <v>177</v>
      </c>
      <c r="C13" s="243">
        <v>1662078918.7581804</v>
      </c>
      <c r="D13" s="243">
        <v>1608765696.1714237</v>
      </c>
      <c r="E13" s="243">
        <v>1521877858.7213011</v>
      </c>
      <c r="F13" s="243">
        <v>1510860289.425081</v>
      </c>
      <c r="G13" s="243">
        <v>1408713653.7328014</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G15" sqref="G1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6">
        <f>'1. key ratios'!B2</f>
        <v>45747</v>
      </c>
    </row>
    <row r="4" spans="1:8" ht="27.9" customHeight="1" thickBot="1">
      <c r="A4" s="25" t="s">
        <v>41</v>
      </c>
      <c r="B4" s="26" t="s">
        <v>151</v>
      </c>
      <c r="C4" s="27"/>
    </row>
    <row r="5" spans="1:8">
      <c r="A5" s="28"/>
      <c r="B5" s="240" t="s">
        <v>42</v>
      </c>
      <c r="C5" s="241" t="s">
        <v>339</v>
      </c>
    </row>
    <row r="6" spans="1:8">
      <c r="A6" s="29">
        <v>1</v>
      </c>
      <c r="B6" s="30" t="s">
        <v>756</v>
      </c>
      <c r="C6" s="31" t="s">
        <v>757</v>
      </c>
    </row>
    <row r="7" spans="1:8">
      <c r="A7" s="29">
        <v>2</v>
      </c>
      <c r="B7" s="30" t="s">
        <v>758</v>
      </c>
      <c r="C7" s="31" t="s">
        <v>759</v>
      </c>
    </row>
    <row r="8" spans="1:8">
      <c r="A8" s="29">
        <v>3</v>
      </c>
      <c r="B8" s="30" t="s">
        <v>760</v>
      </c>
      <c r="C8" s="31" t="s">
        <v>761</v>
      </c>
    </row>
    <row r="9" spans="1:8">
      <c r="A9" s="29">
        <v>4</v>
      </c>
      <c r="B9" s="30" t="s">
        <v>762</v>
      </c>
      <c r="C9" s="31" t="s">
        <v>761</v>
      </c>
    </row>
    <row r="10" spans="1:8">
      <c r="A10" s="29">
        <v>5</v>
      </c>
      <c r="B10" s="30" t="s">
        <v>763</v>
      </c>
      <c r="C10" s="31" t="s">
        <v>764</v>
      </c>
    </row>
    <row r="11" spans="1:8">
      <c r="A11" s="29">
        <v>6</v>
      </c>
      <c r="B11" s="30" t="s">
        <v>765</v>
      </c>
      <c r="C11" s="31" t="s">
        <v>761</v>
      </c>
    </row>
    <row r="12" spans="1:8">
      <c r="A12" s="29"/>
      <c r="B12" s="30"/>
      <c r="C12" s="31"/>
      <c r="H12" s="32"/>
    </row>
    <row r="13" spans="1:8">
      <c r="A13" s="29"/>
      <c r="B13" s="475"/>
      <c r="C13" s="476"/>
      <c r="H13" s="32"/>
    </row>
    <row r="14" spans="1:8" ht="26.4">
      <c r="A14" s="29"/>
      <c r="B14" s="114" t="s">
        <v>43</v>
      </c>
      <c r="C14" s="242"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2">
        <v>0.8</v>
      </c>
    </row>
    <row r="23" spans="1:3">
      <c r="A23" s="29">
        <v>2</v>
      </c>
      <c r="B23" s="30" t="s">
        <v>776</v>
      </c>
      <c r="C23" s="462">
        <v>0.15</v>
      </c>
    </row>
    <row r="24" spans="1:3">
      <c r="A24" s="29">
        <v>3</v>
      </c>
      <c r="B24" s="30" t="s">
        <v>777</v>
      </c>
      <c r="C24" s="462">
        <v>0.05</v>
      </c>
    </row>
    <row r="25" spans="1:3">
      <c r="A25" s="29"/>
      <c r="B25" s="30"/>
      <c r="C25" s="462"/>
    </row>
    <row r="26" spans="1:3" ht="15.75" customHeight="1">
      <c r="A26" s="29"/>
      <c r="B26" s="30"/>
      <c r="C26" s="31"/>
    </row>
    <row r="27" spans="1:3" ht="29.25" customHeight="1">
      <c r="A27" s="29"/>
      <c r="B27" s="586" t="s">
        <v>45</v>
      </c>
      <c r="C27" s="587"/>
    </row>
    <row r="28" spans="1:3">
      <c r="A28" s="29">
        <v>1</v>
      </c>
      <c r="B28" s="30" t="s">
        <v>775</v>
      </c>
      <c r="C28" s="462">
        <v>0.8</v>
      </c>
    </row>
    <row r="29" spans="1:3">
      <c r="A29" s="463">
        <v>2</v>
      </c>
      <c r="B29" s="30" t="s">
        <v>776</v>
      </c>
      <c r="C29" s="462">
        <v>0.15</v>
      </c>
    </row>
    <row r="30" spans="1:3">
      <c r="A30" s="463">
        <v>3</v>
      </c>
      <c r="B30" s="30" t="s">
        <v>777</v>
      </c>
      <c r="C30" s="462">
        <v>0.05</v>
      </c>
    </row>
    <row r="31" spans="1:3" ht="14.4" thickBot="1">
      <c r="A31" s="34"/>
      <c r="B31" s="479"/>
      <c r="C31" s="480"/>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13" activePane="bottomRight" state="frozen"/>
      <selection pane="topRight"/>
      <selection pane="bottomLeft"/>
      <selection pane="bottomRight"/>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6">
        <f>'1. key ratios'!B2</f>
        <v>45747</v>
      </c>
    </row>
    <row r="3" spans="1:5" s="2" customFormat="1" ht="15.75" customHeight="1">
      <c r="A3" s="23"/>
    </row>
    <row r="4" spans="1:5" s="2" customFormat="1" ht="15.75" customHeight="1" thickBot="1">
      <c r="A4" s="165"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200" t="s">
        <v>97</v>
      </c>
      <c r="E7" s="201" t="s">
        <v>220</v>
      </c>
    </row>
    <row r="8" spans="1:5" ht="20.399999999999999">
      <c r="A8" s="294">
        <v>1</v>
      </c>
      <c r="B8" s="295" t="s">
        <v>529</v>
      </c>
      <c r="C8" s="347">
        <v>232840380.61999997</v>
      </c>
      <c r="D8" s="347">
        <v>0</v>
      </c>
      <c r="E8" s="347">
        <v>232840380.61999997</v>
      </c>
    </row>
    <row r="9" spans="1:5" ht="14.4">
      <c r="A9" s="294">
        <v>1.1000000000000001</v>
      </c>
      <c r="B9" s="296" t="s">
        <v>530</v>
      </c>
      <c r="C9" s="347">
        <v>49455261.600000001</v>
      </c>
      <c r="D9" s="347">
        <v>0</v>
      </c>
      <c r="E9" s="347">
        <v>49455261.600000001</v>
      </c>
    </row>
    <row r="10" spans="1:5" ht="14.4">
      <c r="A10" s="294">
        <v>1.2</v>
      </c>
      <c r="B10" s="296" t="s">
        <v>531</v>
      </c>
      <c r="C10" s="347">
        <v>169991935.83999997</v>
      </c>
      <c r="D10" s="347">
        <v>0</v>
      </c>
      <c r="E10" s="347">
        <v>169991935.83999997</v>
      </c>
    </row>
    <row r="11" spans="1:5" ht="14.4">
      <c r="A11" s="294">
        <v>1.3</v>
      </c>
      <c r="B11" s="296" t="s">
        <v>532</v>
      </c>
      <c r="C11" s="347">
        <v>13393183.18</v>
      </c>
      <c r="D11" s="347">
        <v>0</v>
      </c>
      <c r="E11" s="347">
        <v>13393183.18</v>
      </c>
    </row>
    <row r="12" spans="1:5" ht="14.4">
      <c r="A12" s="294">
        <v>2</v>
      </c>
      <c r="B12" s="297" t="s">
        <v>533</v>
      </c>
      <c r="C12" s="347">
        <v>280255.28000000003</v>
      </c>
      <c r="D12" s="347">
        <v>0</v>
      </c>
      <c r="E12" s="347">
        <v>280255.28000000003</v>
      </c>
    </row>
    <row r="13" spans="1:5" ht="14.4">
      <c r="A13" s="294">
        <v>2.1</v>
      </c>
      <c r="B13" s="298" t="s">
        <v>534</v>
      </c>
      <c r="C13" s="347">
        <v>280255.28000000003</v>
      </c>
      <c r="D13" s="347">
        <v>0</v>
      </c>
      <c r="E13" s="347">
        <v>280255.28000000003</v>
      </c>
    </row>
    <row r="14" spans="1:5" ht="20.399999999999999">
      <c r="A14" s="294">
        <v>3</v>
      </c>
      <c r="B14" s="299" t="s">
        <v>535</v>
      </c>
      <c r="C14" s="347">
        <v>0</v>
      </c>
      <c r="D14" s="347">
        <v>0</v>
      </c>
      <c r="E14" s="347">
        <v>0</v>
      </c>
    </row>
    <row r="15" spans="1:5" ht="14.4">
      <c r="A15" s="294">
        <v>4</v>
      </c>
      <c r="B15" s="300" t="s">
        <v>536</v>
      </c>
      <c r="C15" s="347">
        <v>0</v>
      </c>
      <c r="D15" s="347">
        <v>0</v>
      </c>
      <c r="E15" s="347">
        <v>0</v>
      </c>
    </row>
    <row r="16" spans="1:5" ht="20.399999999999999">
      <c r="A16" s="294">
        <v>5</v>
      </c>
      <c r="B16" s="301" t="s">
        <v>537</v>
      </c>
      <c r="C16" s="347">
        <v>0</v>
      </c>
      <c r="D16" s="347">
        <v>0</v>
      </c>
      <c r="E16" s="347">
        <v>0</v>
      </c>
    </row>
    <row r="17" spans="1:5" ht="14.4">
      <c r="A17" s="294">
        <v>5.0999999999999996</v>
      </c>
      <c r="B17" s="302" t="s">
        <v>538</v>
      </c>
      <c r="C17" s="347">
        <v>0</v>
      </c>
      <c r="D17" s="347">
        <v>0</v>
      </c>
      <c r="E17" s="347">
        <v>0</v>
      </c>
    </row>
    <row r="18" spans="1:5" ht="14.4">
      <c r="A18" s="294">
        <v>5.2</v>
      </c>
      <c r="B18" s="302" t="s">
        <v>539</v>
      </c>
      <c r="C18" s="347">
        <v>0</v>
      </c>
      <c r="D18" s="347">
        <v>0</v>
      </c>
      <c r="E18" s="347">
        <v>0</v>
      </c>
    </row>
    <row r="19" spans="1:5" ht="14.4">
      <c r="A19" s="294">
        <v>5.3</v>
      </c>
      <c r="B19" s="303" t="s">
        <v>540</v>
      </c>
      <c r="C19" s="347">
        <v>0</v>
      </c>
      <c r="D19" s="347">
        <v>0</v>
      </c>
      <c r="E19" s="347">
        <v>0</v>
      </c>
    </row>
    <row r="20" spans="1:5" ht="14.4">
      <c r="A20" s="294">
        <v>6</v>
      </c>
      <c r="B20" s="299" t="s">
        <v>541</v>
      </c>
      <c r="C20" s="347">
        <v>1649234345.0589805</v>
      </c>
      <c r="D20" s="347">
        <v>0</v>
      </c>
      <c r="E20" s="347">
        <v>1649234345.0589805</v>
      </c>
    </row>
    <row r="21" spans="1:5" ht="14.4">
      <c r="A21" s="294">
        <v>6.1</v>
      </c>
      <c r="B21" s="302" t="s">
        <v>539</v>
      </c>
      <c r="C21" s="347">
        <v>182692603.32722402</v>
      </c>
      <c r="D21" s="347">
        <v>0</v>
      </c>
      <c r="E21" s="347">
        <v>182692603.32722402</v>
      </c>
    </row>
    <row r="22" spans="1:5" ht="14.4">
      <c r="A22" s="294">
        <v>6.2</v>
      </c>
      <c r="B22" s="303" t="s">
        <v>540</v>
      </c>
      <c r="C22" s="347">
        <v>1466541741.7317564</v>
      </c>
      <c r="D22" s="347">
        <v>0</v>
      </c>
      <c r="E22" s="347">
        <v>1466541741.7317564</v>
      </c>
    </row>
    <row r="23" spans="1:5" ht="14.4">
      <c r="A23" s="294">
        <v>7</v>
      </c>
      <c r="B23" s="297" t="s">
        <v>542</v>
      </c>
      <c r="C23" s="347">
        <v>5502538</v>
      </c>
      <c r="D23" s="347">
        <v>0</v>
      </c>
      <c r="E23" s="347">
        <v>5502538</v>
      </c>
    </row>
    <row r="24" spans="1:5" ht="20.399999999999999">
      <c r="A24" s="294">
        <v>8</v>
      </c>
      <c r="B24" s="304" t="s">
        <v>543</v>
      </c>
      <c r="C24" s="347">
        <v>0</v>
      </c>
      <c r="D24" s="347">
        <v>0</v>
      </c>
      <c r="E24" s="347">
        <v>0</v>
      </c>
    </row>
    <row r="25" spans="1:5" ht="14.4">
      <c r="A25" s="294">
        <v>9</v>
      </c>
      <c r="B25" s="300" t="s">
        <v>544</v>
      </c>
      <c r="C25" s="347">
        <v>29233447</v>
      </c>
      <c r="D25" s="347">
        <v>0</v>
      </c>
      <c r="E25" s="347">
        <v>29233447</v>
      </c>
    </row>
    <row r="26" spans="1:5" ht="14.4">
      <c r="A26" s="294">
        <v>9.1</v>
      </c>
      <c r="B26" s="302" t="s">
        <v>545</v>
      </c>
      <c r="C26" s="347">
        <v>29233447</v>
      </c>
      <c r="D26" s="347">
        <v>0</v>
      </c>
      <c r="E26" s="347">
        <v>29233447</v>
      </c>
    </row>
    <row r="27" spans="1:5" ht="14.4">
      <c r="A27" s="294">
        <v>9.1999999999999993</v>
      </c>
      <c r="B27" s="302" t="s">
        <v>546</v>
      </c>
      <c r="C27" s="347">
        <v>0</v>
      </c>
      <c r="D27" s="347">
        <v>0</v>
      </c>
      <c r="E27" s="347">
        <v>0</v>
      </c>
    </row>
    <row r="28" spans="1:5" ht="14.4">
      <c r="A28" s="294">
        <v>10</v>
      </c>
      <c r="B28" s="300" t="s">
        <v>547</v>
      </c>
      <c r="C28" s="347">
        <v>32025215</v>
      </c>
      <c r="D28" s="347">
        <v>32025215</v>
      </c>
      <c r="E28" s="347">
        <v>0</v>
      </c>
    </row>
    <row r="29" spans="1:5" ht="14.4">
      <c r="A29" s="294">
        <v>10.1</v>
      </c>
      <c r="B29" s="302" t="s">
        <v>548</v>
      </c>
      <c r="C29" s="347">
        <v>20374000</v>
      </c>
      <c r="D29" s="347">
        <v>20374000</v>
      </c>
      <c r="E29" s="347">
        <v>0</v>
      </c>
    </row>
    <row r="30" spans="1:5" ht="14.4">
      <c r="A30" s="294">
        <v>10.199999999999999</v>
      </c>
      <c r="B30" s="302" t="s">
        <v>549</v>
      </c>
      <c r="C30" s="347">
        <v>11651215</v>
      </c>
      <c r="D30" s="347">
        <v>11651215</v>
      </c>
      <c r="E30" s="347">
        <v>0</v>
      </c>
    </row>
    <row r="31" spans="1:5" ht="14.4">
      <c r="A31" s="294">
        <v>11</v>
      </c>
      <c r="B31" s="300" t="s">
        <v>550</v>
      </c>
      <c r="C31" s="347">
        <v>4360935.8520758953</v>
      </c>
      <c r="D31" s="347">
        <v>0</v>
      </c>
      <c r="E31" s="347">
        <v>4360935.8520758953</v>
      </c>
    </row>
    <row r="32" spans="1:5" ht="14.4">
      <c r="A32" s="294">
        <v>11.1</v>
      </c>
      <c r="B32" s="302" t="s">
        <v>551</v>
      </c>
      <c r="C32" s="347">
        <v>4360935.8520758953</v>
      </c>
      <c r="D32" s="347">
        <v>0</v>
      </c>
      <c r="E32" s="347">
        <v>4360935.8520758953</v>
      </c>
    </row>
    <row r="33" spans="1:7" ht="14.4">
      <c r="A33" s="294">
        <v>11.2</v>
      </c>
      <c r="B33" s="302" t="s">
        <v>552</v>
      </c>
      <c r="C33" s="347">
        <v>0</v>
      </c>
      <c r="D33" s="347">
        <v>0</v>
      </c>
      <c r="E33" s="347">
        <v>0</v>
      </c>
    </row>
    <row r="34" spans="1:7" ht="14.4">
      <c r="A34" s="294">
        <v>13</v>
      </c>
      <c r="B34" s="300" t="s">
        <v>553</v>
      </c>
      <c r="C34" s="347">
        <v>45789526.718448512</v>
      </c>
      <c r="D34" s="347">
        <v>0</v>
      </c>
      <c r="E34" s="347">
        <v>45789526.718448512</v>
      </c>
    </row>
    <row r="35" spans="1:7" ht="14.4">
      <c r="A35" s="294">
        <v>13.1</v>
      </c>
      <c r="B35" s="305" t="s">
        <v>554</v>
      </c>
      <c r="C35" s="347">
        <v>37785057</v>
      </c>
      <c r="D35" s="347">
        <v>0</v>
      </c>
      <c r="E35" s="347">
        <v>37785057</v>
      </c>
    </row>
    <row r="36" spans="1:7" ht="14.4">
      <c r="A36" s="294">
        <v>13.2</v>
      </c>
      <c r="B36" s="305" t="s">
        <v>555</v>
      </c>
      <c r="C36" s="347">
        <v>0</v>
      </c>
      <c r="D36" s="347">
        <v>0</v>
      </c>
      <c r="E36" s="347">
        <v>0</v>
      </c>
    </row>
    <row r="37" spans="1:7" ht="27" thickBot="1">
      <c r="A37" s="105"/>
      <c r="B37" s="166" t="s">
        <v>221</v>
      </c>
      <c r="C37" s="119">
        <v>1999266643.5295048</v>
      </c>
      <c r="D37" s="119">
        <v>32025215</v>
      </c>
      <c r="E37" s="119">
        <v>1967241428.5295048</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19" sqref="B19"/>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6">
        <f>'1. key ratios'!B2</f>
        <v>45747</v>
      </c>
      <c r="C2" s="4"/>
      <c r="D2" s="4"/>
      <c r="E2" s="4"/>
      <c r="F2" s="4"/>
    </row>
    <row r="3" spans="1:6" s="2" customFormat="1" ht="15.75" customHeight="1">
      <c r="C3" s="4"/>
      <c r="D3" s="4"/>
      <c r="E3" s="4"/>
      <c r="F3" s="4"/>
    </row>
    <row r="4" spans="1:6" s="2" customFormat="1" ht="13.8" thickBot="1">
      <c r="A4" s="2" t="s">
        <v>46</v>
      </c>
      <c r="B4" s="167" t="s">
        <v>522</v>
      </c>
      <c r="C4" s="35" t="s">
        <v>35</v>
      </c>
      <c r="D4" s="4"/>
      <c r="E4" s="4"/>
      <c r="F4" s="4"/>
    </row>
    <row r="5" spans="1:6">
      <c r="A5" s="123">
        <v>1</v>
      </c>
      <c r="B5" s="168" t="s">
        <v>524</v>
      </c>
      <c r="C5" s="124">
        <f>'7. LI1'!E37</f>
        <v>1967241428.5295048</v>
      </c>
    </row>
    <row r="6" spans="1:6">
      <c r="A6" s="41">
        <v>2.1</v>
      </c>
      <c r="B6" s="103" t="s">
        <v>201</v>
      </c>
      <c r="C6" s="94">
        <v>118799886.76125732</v>
      </c>
    </row>
    <row r="7" spans="1:6" s="24" customFormat="1" outlineLevel="1">
      <c r="A7" s="18">
        <v>2.2000000000000002</v>
      </c>
      <c r="B7" s="19" t="s">
        <v>202</v>
      </c>
      <c r="C7" s="94">
        <v>0</v>
      </c>
    </row>
    <row r="8" spans="1:6" s="24" customFormat="1">
      <c r="A8" s="18">
        <v>3</v>
      </c>
      <c r="B8" s="121" t="s">
        <v>523</v>
      </c>
      <c r="C8" s="125">
        <f>SUM(C5:C7)</f>
        <v>2086041315.2907622</v>
      </c>
    </row>
    <row r="9" spans="1:6">
      <c r="A9" s="41">
        <v>4</v>
      </c>
      <c r="B9" s="42" t="s">
        <v>48</v>
      </c>
      <c r="C9" s="94">
        <v>0</v>
      </c>
    </row>
    <row r="10" spans="1:6" s="24" customFormat="1" outlineLevel="1">
      <c r="A10" s="18">
        <v>5.0999999999999996</v>
      </c>
      <c r="B10" s="19" t="s">
        <v>203</v>
      </c>
      <c r="C10" s="94">
        <v>-60416606.735160038</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2025624708.5556021</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2025-12-18T12:58:30Z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