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filesrv\financedep\FinanceDep\IFRS Transformation Project\FSF\IFRS Pillar\20250630\To_Send&amp;Upload\"/>
    </mc:Choice>
  </mc:AlternateContent>
  <xr:revisionPtr revIDLastSave="0" documentId="13_ncr:1_{EA025992-7A5C-44D7-AACF-4BF91B83CD90}" xr6:coauthVersionLast="47" xr6:coauthVersionMax="47" xr10:uidLastSave="{00000000-0000-0000-0000-000000000000}"/>
  <bookViews>
    <workbookView xWindow="-108" yWindow="-108" windowWidth="23256" windowHeight="12576"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r:id="rId12"/>
    <sheet name="9.3. MREL2" sheetId="106" r:id="rId13"/>
    <sheet name="10. CC2" sheetId="69" r:id="rId14"/>
    <sheet name="11. CRWA" sheetId="35" r:id="rId15"/>
    <sheet name="12. CRM" sheetId="64" r:id="rId16"/>
    <sheet name="13. CRME" sheetId="74" r:id="rId17"/>
    <sheet name="14. LCR" sheetId="36" r:id="rId18"/>
    <sheet name="15. CCR" sheetId="37" r:id="rId19"/>
    <sheet name="15.1. LR" sheetId="79" r:id="rId20"/>
    <sheet name="15.2. CVA" sheetId="107" r:id="rId21"/>
    <sheet name="16. NSFR" sheetId="80" r:id="rId22"/>
    <sheet name=" 17. Residual Maturity" sheetId="95" r:id="rId23"/>
    <sheet name="18. Assets by Exposure classes" sheetId="96" r:id="rId24"/>
    <sheet name="19. Assets by Risk Sectors" sheetId="97" r:id="rId25"/>
    <sheet name="20. Reserves" sheetId="98" r:id="rId26"/>
    <sheet name="21. NPL" sheetId="99" r:id="rId27"/>
    <sheet name="22. Quality" sheetId="100" r:id="rId28"/>
    <sheet name="23. LTV" sheetId="101" r:id="rId29"/>
    <sheet name="24. Risk Sector" sheetId="102" r:id="rId30"/>
    <sheet name="25. Collateral" sheetId="103" r:id="rId31"/>
    <sheet name="26. Retail Products" sheetId="104" r:id="rId32"/>
    <sheet name="Instruction" sheetId="90" r:id="rId33"/>
  </sheets>
  <definedNames>
    <definedName name="_cur1">#REF!</definedName>
    <definedName name="_cur2">#REF!</definedName>
    <definedName name="_xlnm._FilterDatabase" localSheetId="32" hidden="1">Instruction!$A$106:$C$110</definedName>
    <definedName name="_sum1">#REF!</definedName>
    <definedName name="_sum2">#REF!</definedName>
    <definedName name="ACC_BALACC" localSheetId="22">#REF!</definedName>
    <definedName name="ACC_BALACC" localSheetId="2">#REF!</definedName>
    <definedName name="ACC_BALACC" localSheetId="26">#REF!</definedName>
    <definedName name="ACC_BALACC" localSheetId="27">#REF!</definedName>
    <definedName name="ACC_BALACC" localSheetId="28">#REF!</definedName>
    <definedName name="ACC_BALACC" localSheetId="29">#REF!</definedName>
    <definedName name="ACC_BALACC" localSheetId="3">#REF!</definedName>
    <definedName name="ACC_BALACC" localSheetId="4">#REF!</definedName>
    <definedName name="ACC_BALACC" localSheetId="10">#REF!</definedName>
    <definedName name="ACC_BALACC">#REF!</definedName>
    <definedName name="ACC_CRS" localSheetId="22">#REF!</definedName>
    <definedName name="ACC_CRS" localSheetId="2">#REF!</definedName>
    <definedName name="ACC_CRS" localSheetId="26">#REF!</definedName>
    <definedName name="ACC_CRS" localSheetId="27">#REF!</definedName>
    <definedName name="ACC_CRS" localSheetId="28">#REF!</definedName>
    <definedName name="ACC_CRS" localSheetId="29">#REF!</definedName>
    <definedName name="ACC_CRS" localSheetId="3">#REF!</definedName>
    <definedName name="ACC_CRS" localSheetId="4">#REF!</definedName>
    <definedName name="ACC_CRS" localSheetId="10">#REF!</definedName>
    <definedName name="ACC_CRS">#REF!</definedName>
    <definedName name="ACC_DBS" localSheetId="22">#REF!</definedName>
    <definedName name="ACC_DBS" localSheetId="2">#REF!</definedName>
    <definedName name="ACC_DBS" localSheetId="26">#REF!</definedName>
    <definedName name="ACC_DBS" localSheetId="27">#REF!</definedName>
    <definedName name="ACC_DBS" localSheetId="28">#REF!</definedName>
    <definedName name="ACC_DBS" localSheetId="29">#REF!</definedName>
    <definedName name="ACC_DBS" localSheetId="3">#REF!</definedName>
    <definedName name="ACC_DBS" localSheetId="4">#REF!</definedName>
    <definedName name="ACC_DBS" localSheetId="10">#REF!</definedName>
    <definedName name="ACC_DBS">#REF!</definedName>
    <definedName name="ACC_ISO" localSheetId="22">#REF!</definedName>
    <definedName name="ACC_ISO" localSheetId="2">#REF!</definedName>
    <definedName name="ACC_ISO" localSheetId="26">#REF!</definedName>
    <definedName name="ACC_ISO" localSheetId="27">#REF!</definedName>
    <definedName name="ACC_ISO" localSheetId="28">#REF!</definedName>
    <definedName name="ACC_ISO" localSheetId="29">#REF!</definedName>
    <definedName name="ACC_ISO" localSheetId="3">#REF!</definedName>
    <definedName name="ACC_ISO" localSheetId="4">#REF!</definedName>
    <definedName name="ACC_ISO" localSheetId="10">#REF!</definedName>
    <definedName name="ACC_ISO">#REF!</definedName>
    <definedName name="ACC_SALDO" localSheetId="22">#REF!</definedName>
    <definedName name="ACC_SALDO" localSheetId="2">#REF!</definedName>
    <definedName name="ACC_SALDO" localSheetId="26">#REF!</definedName>
    <definedName name="ACC_SALDO" localSheetId="27">#REF!</definedName>
    <definedName name="ACC_SALDO" localSheetId="28">#REF!</definedName>
    <definedName name="ACC_SALDO" localSheetId="29">#REF!</definedName>
    <definedName name="ACC_SALDO" localSheetId="3">#REF!</definedName>
    <definedName name="ACC_SALDO" localSheetId="4">#REF!</definedName>
    <definedName name="ACC_SALDO" localSheetId="10">#REF!</definedName>
    <definedName name="ACC_SALDO">#REF!</definedName>
    <definedName name="BS_BALACC" localSheetId="22">#REF!</definedName>
    <definedName name="BS_BALACC" localSheetId="2">#REF!</definedName>
    <definedName name="BS_BALACC" localSheetId="26">#REF!</definedName>
    <definedName name="BS_BALACC" localSheetId="27">#REF!</definedName>
    <definedName name="BS_BALACC" localSheetId="28">#REF!</definedName>
    <definedName name="BS_BALACC" localSheetId="29">#REF!</definedName>
    <definedName name="BS_BALACC" localSheetId="3">#REF!</definedName>
    <definedName name="BS_BALACC" localSheetId="4">#REF!</definedName>
    <definedName name="BS_BALACC" localSheetId="10">#REF!</definedName>
    <definedName name="BS_BALACC">#REF!</definedName>
    <definedName name="BS_BALANCE" localSheetId="22">#REF!</definedName>
    <definedName name="BS_BALANCE" localSheetId="2">#REF!</definedName>
    <definedName name="BS_BALANCE" localSheetId="26">#REF!</definedName>
    <definedName name="BS_BALANCE" localSheetId="27">#REF!</definedName>
    <definedName name="BS_BALANCE" localSheetId="28">#REF!</definedName>
    <definedName name="BS_BALANCE" localSheetId="29">#REF!</definedName>
    <definedName name="BS_BALANCE" localSheetId="3">#REF!</definedName>
    <definedName name="BS_BALANCE" localSheetId="4">#REF!</definedName>
    <definedName name="BS_BALANCE" localSheetId="10">#REF!</definedName>
    <definedName name="BS_BALANCE">#REF!</definedName>
    <definedName name="BS_CR" localSheetId="22">#REF!</definedName>
    <definedName name="BS_CR" localSheetId="2">#REF!</definedName>
    <definedName name="BS_CR" localSheetId="26">#REF!</definedName>
    <definedName name="BS_CR" localSheetId="27">#REF!</definedName>
    <definedName name="BS_CR" localSheetId="28">#REF!</definedName>
    <definedName name="BS_CR" localSheetId="29">#REF!</definedName>
    <definedName name="BS_CR" localSheetId="3">#REF!</definedName>
    <definedName name="BS_CR" localSheetId="4">#REF!</definedName>
    <definedName name="BS_CR" localSheetId="10">#REF!</definedName>
    <definedName name="BS_CR">#REF!</definedName>
    <definedName name="BS_CR_EQU" localSheetId="22">#REF!</definedName>
    <definedName name="BS_CR_EQU" localSheetId="2">#REF!</definedName>
    <definedName name="BS_CR_EQU" localSheetId="26">#REF!</definedName>
    <definedName name="BS_CR_EQU" localSheetId="27">#REF!</definedName>
    <definedName name="BS_CR_EQU" localSheetId="28">#REF!</definedName>
    <definedName name="BS_CR_EQU" localSheetId="29">#REF!</definedName>
    <definedName name="BS_CR_EQU" localSheetId="3">#REF!</definedName>
    <definedName name="BS_CR_EQU" localSheetId="4">#REF!</definedName>
    <definedName name="BS_CR_EQU" localSheetId="10">#REF!</definedName>
    <definedName name="BS_CR_EQU">#REF!</definedName>
    <definedName name="BS_DB" localSheetId="22">#REF!</definedName>
    <definedName name="BS_DB" localSheetId="2">#REF!</definedName>
    <definedName name="BS_DB" localSheetId="26">#REF!</definedName>
    <definedName name="BS_DB" localSheetId="27">#REF!</definedName>
    <definedName name="BS_DB" localSheetId="28">#REF!</definedName>
    <definedName name="BS_DB" localSheetId="29">#REF!</definedName>
    <definedName name="BS_DB" localSheetId="3">#REF!</definedName>
    <definedName name="BS_DB" localSheetId="4">#REF!</definedName>
    <definedName name="BS_DB" localSheetId="10">#REF!</definedName>
    <definedName name="BS_DB">#REF!</definedName>
    <definedName name="BS_DB_EQU" localSheetId="22">#REF!</definedName>
    <definedName name="BS_DB_EQU" localSheetId="2">#REF!</definedName>
    <definedName name="BS_DB_EQU" localSheetId="26">#REF!</definedName>
    <definedName name="BS_DB_EQU" localSheetId="27">#REF!</definedName>
    <definedName name="BS_DB_EQU" localSheetId="28">#REF!</definedName>
    <definedName name="BS_DB_EQU" localSheetId="29">#REF!</definedName>
    <definedName name="BS_DB_EQU" localSheetId="3">#REF!</definedName>
    <definedName name="BS_DB_EQU" localSheetId="4">#REF!</definedName>
    <definedName name="BS_DB_EQU" localSheetId="10">#REF!</definedName>
    <definedName name="BS_DB_EQU">#REF!</definedName>
    <definedName name="BS_DT" localSheetId="22">#REF!</definedName>
    <definedName name="BS_DT" localSheetId="2">#REF!</definedName>
    <definedName name="BS_DT" localSheetId="26">#REF!</definedName>
    <definedName name="BS_DT" localSheetId="27">#REF!</definedName>
    <definedName name="BS_DT" localSheetId="28">#REF!</definedName>
    <definedName name="BS_DT" localSheetId="29">#REF!</definedName>
    <definedName name="BS_DT" localSheetId="3">#REF!</definedName>
    <definedName name="BS_DT" localSheetId="4">#REF!</definedName>
    <definedName name="BS_DT" localSheetId="10">#REF!</definedName>
    <definedName name="BS_DT">#REF!</definedName>
    <definedName name="BS_ISO" localSheetId="22">#REF!</definedName>
    <definedName name="BS_ISO" localSheetId="2">#REF!</definedName>
    <definedName name="BS_ISO" localSheetId="26">#REF!</definedName>
    <definedName name="BS_ISO" localSheetId="27">#REF!</definedName>
    <definedName name="BS_ISO" localSheetId="28">#REF!</definedName>
    <definedName name="BS_ISO" localSheetId="29">#REF!</definedName>
    <definedName name="BS_ISO" localSheetId="3">#REF!</definedName>
    <definedName name="BS_ISO" localSheetId="4">#REF!</definedName>
    <definedName name="BS_ISO" localSheetId="10">#REF!</definedName>
    <definedName name="BS_ISO">#REF!</definedName>
    <definedName name="CurrentDate" localSheetId="22">#REF!</definedName>
    <definedName name="CurrentDate" localSheetId="2">#REF!</definedName>
    <definedName name="CurrentDate" localSheetId="26">#REF!</definedName>
    <definedName name="CurrentDate" localSheetId="27">#REF!</definedName>
    <definedName name="CurrentDate" localSheetId="28">#REF!</definedName>
    <definedName name="CurrentDate" localSheetId="29">#REF!</definedName>
    <definedName name="CurrentDate" localSheetId="3">#REF!</definedName>
    <definedName name="CurrentDate" localSheetId="4">#REF!</definedName>
    <definedName name="CurrentDate" localSheetId="1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79" l="1"/>
  <c r="C13" i="79"/>
  <c r="B1" i="107"/>
  <c r="C14" i="79"/>
  <c r="C22" i="79" l="1"/>
  <c r="C8" i="79"/>
  <c r="C31" i="79"/>
  <c r="B2" i="107"/>
  <c r="C32" i="79" l="1"/>
  <c r="C34" i="79"/>
  <c r="B11" i="105"/>
  <c r="B7" i="105"/>
  <c r="B14" i="105" s="1"/>
  <c r="B1" i="106"/>
  <c r="B1" i="105"/>
  <c r="F12" i="106"/>
  <c r="F11" i="106"/>
  <c r="F10" i="106"/>
  <c r="F9" i="106"/>
  <c r="E9" i="106"/>
  <c r="D9" i="106"/>
  <c r="C9" i="106"/>
  <c r="B9" i="106"/>
  <c r="B6" i="105" l="1"/>
  <c r="B23" i="105" s="1"/>
  <c r="B21" i="105" l="1"/>
  <c r="B22" i="105"/>
  <c r="B2" i="106" l="1"/>
  <c r="B2" i="105"/>
  <c r="B1" i="94"/>
  <c r="B1" i="93"/>
  <c r="B1" i="92"/>
  <c r="B1" i="104" l="1"/>
  <c r="B1" i="103"/>
  <c r="B1" i="102"/>
  <c r="B1" i="101"/>
  <c r="B1" i="100"/>
  <c r="B1" i="99"/>
  <c r="B1" i="98"/>
  <c r="B1" i="97"/>
  <c r="B1" i="96"/>
  <c r="B1" i="95"/>
  <c r="C18" i="99" l="1"/>
  <c r="C15" i="98"/>
  <c r="F34" i="97"/>
  <c r="G34" i="97"/>
  <c r="H14" i="96"/>
  <c r="H15" i="96"/>
  <c r="H17" i="96"/>
  <c r="H18" i="96"/>
  <c r="H19" i="96"/>
  <c r="F21" i="96"/>
  <c r="G21" i="96"/>
  <c r="B1" i="80" l="1"/>
  <c r="G37" i="80"/>
  <c r="G21" i="80" l="1"/>
  <c r="G39" i="80" s="1"/>
  <c r="B1" i="79" l="1"/>
  <c r="B1" i="37"/>
  <c r="B1" i="36"/>
  <c r="B1" i="74"/>
  <c r="B1" i="64"/>
  <c r="B1" i="35"/>
  <c r="B1" i="69"/>
  <c r="B1" i="77"/>
  <c r="B1" i="28"/>
  <c r="B1" i="73"/>
  <c r="B1" i="72"/>
  <c r="B1" i="52"/>
  <c r="B1" i="71"/>
  <c r="B1" i="6"/>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C5" i="71" l="1"/>
  <c r="E5" i="71"/>
  <c r="F5" i="71"/>
  <c r="D5" i="71"/>
  <c r="H8" i="96" l="1"/>
  <c r="H10" i="96"/>
  <c r="E21" i="96"/>
  <c r="H13" i="96"/>
  <c r="H11" i="96"/>
  <c r="H12" i="96"/>
  <c r="H9" i="96"/>
  <c r="H7" i="96" l="1"/>
  <c r="H23" i="96"/>
  <c r="C21" i="96"/>
  <c r="H16" i="96"/>
  <c r="D21" i="96"/>
  <c r="H20" i="96" l="1"/>
  <c r="H21" i="96" s="1"/>
  <c r="D15" i="98" l="1"/>
  <c r="H33" i="97" l="1"/>
  <c r="H22" i="96" l="1"/>
  <c r="H7" i="97" l="1"/>
  <c r="H18" i="97" l="1"/>
  <c r="H10" i="97"/>
  <c r="H14" i="97" l="1"/>
  <c r="H31" i="97"/>
  <c r="H32" i="97"/>
  <c r="H16" i="97"/>
  <c r="H9" i="97"/>
  <c r="H20" i="97"/>
  <c r="H8" i="97"/>
  <c r="C34" i="97"/>
  <c r="H26" i="97"/>
  <c r="H24" i="97"/>
  <c r="H27" i="97"/>
  <c r="H28" i="97"/>
  <c r="H22" i="97"/>
  <c r="H29" i="97"/>
  <c r="H11" i="97"/>
  <c r="H23" i="97"/>
  <c r="H25" i="97"/>
  <c r="H15" i="97"/>
  <c r="H13" i="97"/>
  <c r="H12" i="97"/>
  <c r="H30" i="97"/>
  <c r="H17" i="97"/>
  <c r="E34" i="97"/>
  <c r="D34" i="97"/>
  <c r="H34" i="97" s="1"/>
  <c r="H19" i="97"/>
  <c r="H21" i="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B396ED75-24C4-45D5-9D23-975220719EBC}">
      <text>
        <r>
          <rPr>
            <b/>
            <sz val="9"/>
            <color indexed="81"/>
            <rFont val="Tahoma"/>
            <family val="2"/>
          </rPr>
          <t>Author:</t>
        </r>
        <r>
          <rPr>
            <sz val="9"/>
            <color indexed="81"/>
            <rFont val="Tahoma"/>
            <family val="2"/>
          </rPr>
          <t xml:space="preserve">
თუ სებ-ის </t>
        </r>
      </text>
    </comment>
  </commentList>
</comments>
</file>

<file path=xl/sharedStrings.xml><?xml version="1.0" encoding="utf-8"?>
<sst xmlns="http://schemas.openxmlformats.org/spreadsheetml/2006/main" count="1661" uniqueCount="1031">
  <si>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</si>
  <si>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</si>
  <si>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</si>
  <si>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</si>
  <si>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</si>
  <si>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</si>
  <si>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</si>
  <si>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</si>
  <si>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</si>
  <si>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</si>
  <si>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</si>
  <si>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</si>
  <si>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</si>
  <si>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</si>
  <si>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</si>
  <si>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</si>
  <si>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</si>
  <si>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</si>
  <si>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</si>
  <si>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</si>
  <si>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</si>
  <si>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</si>
  <si>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</si>
  <si>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</si>
  <si>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</si>
  <si>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</si>
  <si>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</si>
  <si>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</si>
  <si>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</si>
  <si>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</si>
  <si>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</si>
  <si>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</si>
  <si>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</si>
  <si>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</si>
  <si>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</si>
  <si>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</si>
  <si>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</si>
  <si>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</si>
  <si>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</si>
  <si>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</si>
  <si>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</si>
  <si>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</si>
  <si>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</si>
  <si>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</si>
  <si>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</si>
  <si>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</si>
  <si>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</si>
  <si>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</si>
  <si>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</si>
  <si>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</si>
  <si>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</si>
  <si>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</si>
  <si>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</si>
  <si>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</si>
  <si>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</si>
  <si>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</si>
  <si>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</si>
  <si>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</si>
  <si>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</si>
  <si>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</si>
  <si>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</si>
  <si>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</si>
  <si>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</si>
  <si>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</si>
  <si>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</si>
  <si>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</si>
  <si>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</si>
  <si>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</si>
  <si>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</si>
  <si>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</si>
  <si>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</si>
  <si>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</si>
  <si>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</si>
  <si>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კონტრაგენტთან დაკავშირებული საკრედიტო რისკის მიხედვით შეწონილი რისკის პოზიციები</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</si>
  <si>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</si>
  <si>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</si>
  <si>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</si>
  <si>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</si>
  <si>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</si>
  <si>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</si>
  <si>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</si>
  <si>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</si>
  <si>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</si>
  <si>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</si>
  <si>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</si>
  <si>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</si>
  <si>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</si>
  <si>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</si>
  <si>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</si>
  <si>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</si>
  <si>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</si>
  <si>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</si>
  <si>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</si>
  <si>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</si>
  <si>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</si>
  <si>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</si>
  <si>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</si>
  <si>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</si>
  <si>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</si>
  <si>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</si>
  <si>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</si>
  <si>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</si>
  <si>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</si>
  <si>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</si>
  <si>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</si>
  <si>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</si>
  <si>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</si>
  <si>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</si>
  <si>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</si>
  <si>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</si>
  <si>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</si>
  <si>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</si>
  <si>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</si>
  <si>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</si>
  <si>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</si>
  <si>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</si>
  <si>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</si>
  <si>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</si>
  <si>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</si>
  <si>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</si>
  <si>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</si>
  <si>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</si>
  <si>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</si>
  <si>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</si>
  <si>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</si>
  <si>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</si>
  <si>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</si>
  <si>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</si>
  <si>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</si>
  <si>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</si>
  <si>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</si>
  <si>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</si>
  <si>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</si>
  <si>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</si>
  <si>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</si>
  <si>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</si>
  <si>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</si>
  <si>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</si>
  <si>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</si>
  <si>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</si>
  <si>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</si>
  <si>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</si>
  <si>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</si>
  <si>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</si>
  <si>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</si>
  <si>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</si>
  <si>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</si>
  <si>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</si>
  <si>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</si>
  <si>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</si>
  <si>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</si>
  <si>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</si>
  <si>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</si>
  <si>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</si>
  <si>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</si>
  <si>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</si>
  <si>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</si>
  <si>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</si>
  <si>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</si>
  <si>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</si>
  <si>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</si>
  <si>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</si>
  <si>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</si>
  <si>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</si>
  <si>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</si>
  <si>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</si>
  <si>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</si>
  <si>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</si>
  <si>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</si>
  <si>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</si>
  <si>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</si>
  <si>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</si>
  <si>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</si>
  <si>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</si>
  <si>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</si>
  <si>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</si>
  <si>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</si>
  <si>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</si>
  <si>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</si>
  <si>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</si>
  <si>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</si>
  <si>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</si>
  <si>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</si>
  <si>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</si>
  <si>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</si>
  <si>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</si>
  <si>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</si>
  <si>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</si>
  <si>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</si>
  <si>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</si>
  <si>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</si>
  <si>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</si>
  <si>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</si>
  <si>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</si>
  <si>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</si>
  <si>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</si>
  <si>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</si>
  <si>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</si>
  <si>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</si>
  <si>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</si>
  <si>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</si>
  <si>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</si>
  <si>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</si>
  <si>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</si>
  <si>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</si>
  <si>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</si>
  <si>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</si>
  <si>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</si>
  <si>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</si>
  <si>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</si>
  <si>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</si>
  <si>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</si>
  <si>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</si>
  <si>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</si>
  <si>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</si>
  <si>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</si>
  <si>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</si>
  <si>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</si>
  <si>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</si>
  <si>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</si>
  <si>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</si>
  <si>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</si>
  <si>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</si>
  <si>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</si>
  <si>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</si>
  <si>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</si>
  <si>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</si>
  <si>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</si>
  <si>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</si>
  <si>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</si>
  <si>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</si>
  <si>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</si>
  <si>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</si>
  <si>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</si>
  <si>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</si>
  <si>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</si>
  <si>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</si>
  <si>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</si>
  <si>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</si>
  <si>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</si>
  <si>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</si>
  <si>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</si>
  <si>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</si>
  <si>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</si>
  <si>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</si>
  <si>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</si>
  <si>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</si>
  <si>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</si>
  <si>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</si>
  <si>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</si>
  <si>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</si>
  <si>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</si>
  <si>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</si>
  <si>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</si>
  <si>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</si>
  <si>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</si>
  <si>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</si>
  <si>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</si>
  <si>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</si>
  <si>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</si>
  <si>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</si>
  <si>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</si>
  <si>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</si>
  <si>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</si>
  <si>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</si>
  <si>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</si>
  <si>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</si>
  <si>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</si>
  <si>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</si>
  <si>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</si>
  <si>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</si>
  <si>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</si>
  <si>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</si>
  <si>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</si>
  <si>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</si>
  <si>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</si>
  <si>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</si>
  <si>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</si>
  <si>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</si>
  <si>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</si>
  <si>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</si>
  <si>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</si>
  <si>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</si>
  <si>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</si>
  <si>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</si>
  <si>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</si>
  <si>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</si>
  <si>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</si>
  <si>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</si>
  <si>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</si>
  <si>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</si>
  <si>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</si>
  <si>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</si>
  <si>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</si>
  <si>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</si>
  <si>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</si>
  <si>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</si>
  <si>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</si>
  <si>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</si>
  <si>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</si>
  <si>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</si>
  <si>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</si>
  <si>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</si>
  <si>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</si>
  <si>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</si>
  <si>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</si>
  <si>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</si>
  <si>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</si>
  <si>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</si>
  <si>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</si>
  <si>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</si>
  <si>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</si>
  <si>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</si>
  <si>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</si>
  <si>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</si>
  <si>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</si>
  <si>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</si>
  <si>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</si>
  <si>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</si>
  <si>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</si>
  <si>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</si>
  <si>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</si>
  <si>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</si>
  <si>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</si>
  <si>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</si>
  <si>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</si>
  <si>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</si>
  <si>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</si>
  <si>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</si>
  <si>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</si>
  <si>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</si>
  <si>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</si>
  <si>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</si>
  <si>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</si>
  <si>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</si>
  <si>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</si>
  <si>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</si>
  <si>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</si>
  <si>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</si>
  <si>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</si>
  <si>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</si>
  <si>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</si>
  <si>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</si>
  <si>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</si>
  <si>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</si>
  <si>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</si>
  <si>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</si>
  <si>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</si>
  <si>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</si>
  <si>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</si>
  <si>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</si>
  <si>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</si>
  <si>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</si>
  <si>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</si>
  <si>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</si>
  <si>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</si>
  <si>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</si>
  <si>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</si>
  <si>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</si>
  <si>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</si>
  <si>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</si>
  <si>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</si>
  <si>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</si>
  <si>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</si>
  <si>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</si>
  <si>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</si>
  <si>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</si>
  <si>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</si>
  <si>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</si>
  <si>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</si>
  <si>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</si>
  <si>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</si>
  <si>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</si>
  <si>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</si>
  <si>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</si>
  <si>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</si>
  <si>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</si>
  <si>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</si>
  <si>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</si>
  <si>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</si>
  <si>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</si>
  <si>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</si>
  <si>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</si>
  <si>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</si>
  <si>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</si>
  <si>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</si>
  <si>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</si>
  <si>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</si>
  <si>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</si>
  <si>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</si>
  <si>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</si>
  <si>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</si>
  <si>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</si>
  <si>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</si>
  <si>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</si>
  <si>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</si>
  <si>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</si>
  <si>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(შიდაჯგუფური რისკის პოზიციების დაქვითვა)</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</si>
  <si>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</si>
  <si>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</si>
  <si>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</si>
  <si>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</si>
  <si>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</si>
  <si>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</si>
  <si>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</si>
  <si>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</si>
  <si>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</si>
  <si>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</si>
  <si>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</si>
  <si>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</si>
  <si>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</si>
  <si>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</si>
  <si>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</si>
  <si>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</si>
  <si>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</si>
  <si>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სხვა კორექტირებების ეფექტი (ასეთის არსებობის შემთხვევაში) *</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</si>
  <si>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</si>
  <si>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</si>
  <si>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</si>
  <si>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</si>
  <si>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</si>
  <si>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</si>
  <si>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</si>
  <si>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</si>
  <si>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</si>
  <si>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</si>
  <si>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</si>
  <si>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</si>
  <si>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</si>
  <si>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</si>
  <si>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</si>
  <si>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</si>
  <si>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</si>
  <si>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</si>
  <si>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</si>
  <si>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</si>
  <si>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</si>
  <si>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</si>
  <si>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</si>
  <si>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</si>
  <si>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</si>
  <si>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</si>
  <si>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</si>
  <si>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</si>
  <si>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</si>
  <si>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</si>
  <si>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</si>
  <si>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</si>
  <si>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</si>
  <si>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</si>
  <si>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</si>
  <si>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</si>
  <si>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</si>
  <si>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</si>
  <si>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</si>
  <si>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</si>
  <si>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</si>
  <si>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</si>
  <si>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</si>
  <si>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</si>
  <si>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</si>
  <si>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</si>
  <si>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</si>
  <si>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</si>
  <si>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</si>
  <si>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</si>
  <si>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</si>
  <si>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</si>
  <si>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</si>
  <si>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</si>
  <si>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</si>
  <si>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</si>
  <si>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</si>
  <si>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</si>
  <si>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</si>
  <si>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</si>
  <si>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</si>
  <si>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</si>
  <si>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</si>
  <si>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</si>
  <si>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</si>
  <si>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</si>
  <si>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</si>
  <si>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</si>
  <si>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</si>
  <si>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</si>
  <si>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</si>
  <si>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</si>
  <si>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</si>
  <si>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</si>
  <si>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</si>
  <si>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</si>
  <si>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</si>
  <si>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</si>
  <si>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</si>
  <si>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</si>
  <si>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</si>
  <si>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</si>
  <si>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</si>
  <si>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</si>
  <si>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</si>
  <si>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</si>
  <si>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</si>
  <si>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</si>
  <si>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</si>
  <si>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</si>
  <si>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</si>
  <si>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</si>
  <si>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</si>
  <si>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</si>
  <si>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</si>
  <si>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</si>
  <si>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</si>
  <si>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</si>
  <si>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</si>
  <si>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</si>
  <si>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</si>
  <si>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</si>
  <si>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</si>
  <si>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</si>
  <si>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</si>
  <si>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</si>
  <si>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</si>
  <si>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</si>
  <si>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</si>
  <si>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</si>
  <si>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</si>
  <si>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</si>
  <si>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</si>
  <si>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</si>
  <si>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</si>
  <si>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</si>
  <si>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</si>
  <si>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</si>
  <si>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</si>
  <si>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</si>
  <si>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</si>
  <si>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</si>
  <si>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</si>
  <si>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</si>
  <si>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</si>
  <si>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</si>
  <si>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</si>
  <si>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</si>
  <si>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</si>
  <si>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</si>
  <si>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</si>
  <si>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</si>
  <si>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</si>
  <si>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</si>
  <si>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</si>
  <si>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</si>
  <si>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</si>
  <si>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</si>
  <si>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</si>
  <si>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</si>
  <si>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</si>
  <si>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</si>
  <si>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</si>
  <si>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</si>
  <si>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</si>
  <si>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</si>
  <si>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</si>
  <si>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</si>
  <si>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</si>
  <si>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</si>
  <si>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</si>
  <si>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</si>
  <si>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</si>
  <si>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</si>
  <si>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</si>
  <si>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</si>
  <si>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</si>
  <si>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</si>
  <si>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</si>
  <si>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</si>
  <si>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</si>
  <si>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</si>
  <si>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</si>
  <si>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</si>
  <si>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</si>
  <si>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</si>
  <si>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</si>
  <si>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</si>
  <si>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</si>
  <si>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</si>
  <si>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</si>
  <si>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</si>
  <si>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</si>
  <si>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</si>
  <si>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</si>
  <si>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</si>
  <si>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</si>
  <si>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</si>
  <si>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</si>
  <si>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</si>
  <si>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</si>
  <si>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</si>
  <si>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</si>
  <si>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</si>
  <si>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</si>
  <si>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</si>
  <si>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</si>
  <si>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</si>
  <si>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</si>
  <si>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</si>
  <si>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</si>
  <si>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</si>
  <si>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</si>
  <si>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</si>
  <si>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</si>
  <si>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</si>
  <si>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</si>
  <si>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</si>
  <si>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</si>
  <si>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</si>
  <si>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</si>
  <si>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</si>
  <si>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</si>
  <si>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</si>
  <si>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</si>
  <si>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</si>
  <si>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</si>
  <si>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</si>
  <si>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</si>
  <si>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</si>
  <si>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</si>
  <si>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</si>
  <si>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</si>
  <si>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</si>
  <si>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</si>
  <si>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</si>
  <si>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</si>
  <si>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</si>
  <si>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</si>
  <si>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</si>
  <si>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</si>
  <si>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</si>
  <si>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</si>
  <si>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</si>
  <si>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</si>
  <si>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</si>
  <si>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</si>
  <si>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</si>
  <si>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</si>
  <si>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</si>
  <si>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</si>
  <si>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</si>
  <si>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</si>
  <si>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</si>
  <si>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</si>
  <si>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</si>
  <si>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</si>
  <si>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</si>
  <si>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</si>
  <si>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</si>
  <si>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</si>
  <si>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</si>
  <si>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</si>
  <si>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</si>
  <si>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</si>
  <si>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</si>
  <si>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</si>
  <si>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</si>
  <si>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</si>
  <si>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</si>
  <si>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</si>
  <si>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</si>
  <si>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</si>
  <si>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</si>
  <si>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</si>
  <si>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</si>
  <si>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</si>
  <si>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</si>
  <si>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</si>
  <si>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</si>
  <si>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</si>
  <si>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</si>
  <si>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</si>
  <si>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</si>
  <si>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</si>
  <si>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</si>
  <si>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</si>
  <si>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</si>
  <si>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</si>
  <si>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</si>
  <si>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</si>
  <si>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</si>
  <si>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</si>
  <si>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</si>
  <si>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</si>
  <si>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</si>
  <si>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</si>
  <si>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</si>
  <si>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</si>
  <si>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</si>
  <si>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</si>
  <si>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</si>
  <si>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</si>
  <si>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</si>
  <si>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</si>
  <si>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</si>
  <si>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</si>
  <si>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</si>
  <si>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</si>
  <si>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</si>
  <si>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</si>
  <si>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</si>
  <si>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</si>
  <si>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</si>
  <si>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</si>
  <si>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</si>
  <si>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</si>
  <si>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</si>
  <si>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</si>
  <si>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</si>
  <si>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</si>
  <si>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</si>
  <si>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</si>
  <si>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</si>
  <si>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</si>
  <si>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</si>
  <si>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</si>
  <si>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</si>
  <si>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</si>
  <si>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</si>
  <si>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</si>
  <si>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</si>
  <si>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</si>
  <si>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</si>
  <si>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</si>
  <si>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</si>
  <si>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</si>
  <si>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</si>
  <si>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</si>
  <si>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</si>
  <si>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</si>
  <si>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</si>
  <si>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</si>
  <si>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</si>
  <si>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</si>
  <si>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</si>
  <si>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</si>
  <si>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</si>
  <si>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</si>
  <si>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</si>
  <si>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</si>
  <si>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</si>
  <si>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</si>
  <si>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</si>
  <si>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</si>
  <si>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</si>
  <si>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</si>
  <si>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</si>
  <si>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</si>
  <si>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</si>
  <si>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</si>
  <si>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</si>
  <si>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</si>
  <si>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</si>
  <si>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</si>
  <si>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</si>
  <si>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</si>
  <si>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</si>
  <si>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</si>
  <si>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</si>
  <si>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</si>
  <si>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</si>
  <si>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</si>
  <si>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</si>
  <si>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</si>
  <si>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</si>
  <si>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</si>
  <si>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</si>
  <si>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</si>
  <si>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</si>
  <si>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</si>
  <si>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</si>
  <si>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</si>
  <si>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</si>
  <si>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</si>
  <si>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</si>
  <si>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</si>
  <si>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</si>
  <si>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</si>
  <si>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</si>
  <si>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</si>
  <si>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</si>
  <si>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</si>
  <si>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</si>
  <si>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</si>
  <si>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</si>
  <si>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</si>
  <si>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</si>
  <si>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</si>
  <si>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</si>
  <si>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</si>
  <si>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</si>
  <si>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</si>
  <si>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</si>
  <si>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</si>
  <si>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</si>
  <si>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</si>
  <si>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</si>
  <si>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</si>
  <si>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</si>
  <si>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</si>
  <si>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</si>
  <si>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</si>
  <si>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</si>
  <si>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</si>
  <si>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</si>
  <si>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</si>
  <si>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</si>
  <si>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</si>
  <si>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</si>
  <si>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</si>
  <si>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</si>
  <si>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</si>
  <si>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</si>
  <si>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</si>
  <si>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</si>
  <si>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</si>
  <si>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</si>
  <si>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</si>
  <si>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</si>
  <si>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</si>
  <si>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</si>
  <si>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</si>
  <si>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</si>
  <si>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</si>
  <si>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</si>
  <si>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</si>
  <si>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</si>
  <si>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</si>
  <si>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</si>
  <si>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</si>
  <si>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</si>
  <si>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</si>
  <si>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</si>
  <si>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</si>
  <si>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</si>
  <si>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</si>
  <si>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</si>
  <si>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</si>
  <si>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</si>
  <si>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</si>
  <si>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</si>
  <si>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</si>
  <si>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</si>
  <si>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</si>
  <si>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</si>
  <si>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</si>
  <si>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</si>
  <si>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</si>
  <si>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</si>
  <si>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</si>
  <si>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</si>
  <si>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</si>
  <si>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</si>
  <si>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</si>
  <si>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</si>
  <si>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</si>
  <si>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</si>
  <si>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</si>
  <si>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</si>
  <si>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</si>
  <si>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</si>
  <si>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</si>
  <si>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</si>
  <si>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</si>
  <si>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</si>
  <si>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</si>
  <si>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</si>
  <si>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</si>
  <si>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</si>
  <si>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</si>
  <si>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</si>
  <si>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</si>
  <si>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</si>
  <si>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</si>
  <si>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</si>
  <si>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</si>
  <si>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</si>
  <si>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</si>
  <si>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</si>
  <si>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</si>
  <si>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</si>
  <si>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</si>
  <si>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</si>
  <si>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</si>
  <si>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</si>
  <si>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</si>
  <si>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</si>
  <si>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</si>
  <si>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</si>
  <si>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</si>
  <si>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</si>
  <si>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</si>
  <si>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</si>
  <si>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</si>
  <si>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</si>
  <si>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</si>
  <si>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</si>
  <si>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</si>
  <si>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</si>
  <si>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</si>
  <si>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</si>
  <si>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</si>
  <si>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</si>
  <si>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</si>
  <si>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</si>
  <si>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</si>
  <si>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</si>
  <si>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</si>
  <si>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</si>
  <si>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</si>
  <si>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</si>
  <si>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</si>
  <si>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</si>
  <si>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</si>
  <si>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</si>
  <si>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</si>
  <si>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</si>
  <si>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</si>
  <si>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</si>
  <si>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</si>
  <si>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ცხრილი 9 (Capital), N38</t>
  </si>
  <si>
    <t>ცხრილი 9 (Capital), N2</t>
  </si>
  <si>
    <t>ცხრილი 9 (Capital), N6</t>
  </si>
  <si>
    <t>სს ტერაბანკი</t>
  </si>
  <si>
    <t>შეიხი ნაჰაიან მაბარაკ ალ ნაჰაიანი</t>
  </si>
  <si>
    <t>თეა  ლორთქიფანიძე</t>
  </si>
  <si>
    <t>https://terabank.ge</t>
  </si>
  <si>
    <t>ცხრილი 9.2</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</si>
  <si>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</si>
  <si>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</si>
  <si>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</si>
  <si>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r>
      <t>საზედამხედველო კაპიტალი</t>
    </r>
    <r>
      <rPr>
        <b/>
        <vertAlign val="superscript"/>
        <sz val="10"/>
        <color rgb="FF000000"/>
        <rFont val="Arial"/>
        <family val="2"/>
      </rPr>
      <t>1</t>
    </r>
  </si>
  <si>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</si>
  <si>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</si>
  <si>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</si>
  <si>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</si>
  <si>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r>
      <t>სუბორდინირებული სესხების ის ნაწილი რომელიც არ არის ჩართული კაპიტალში</t>
    </r>
    <r>
      <rPr>
        <vertAlign val="superscript"/>
        <sz val="10"/>
        <color rgb="FF000000"/>
        <rFont val="Arial"/>
        <family val="2"/>
      </rPr>
      <t>2</t>
    </r>
  </si>
  <si>
    <r>
      <t>დაშვებული ვალდებულებები</t>
    </r>
    <r>
      <rPr>
        <vertAlign val="superscript"/>
        <sz val="10"/>
        <color rgb="FF000000"/>
        <rFont val="Arial"/>
        <family val="2"/>
      </rPr>
      <t>3</t>
    </r>
  </si>
  <si>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</si>
  <si>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</si>
  <si>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</si>
  <si>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</si>
  <si>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</si>
  <si>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</si>
  <si>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</si>
  <si>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</si>
  <si>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</si>
  <si>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r>
      <rPr>
        <i/>
        <vertAlign val="superscript"/>
        <sz val="9"/>
        <rFont val="Calibri"/>
        <family val="2"/>
      </rPr>
      <t xml:space="preserve">1 </t>
    </r>
    <r>
      <rPr>
        <i/>
        <sz val="9"/>
        <rFont val="Calibri"/>
        <family val="2"/>
      </rPr>
      <t xml:space="preserve">კაპიტალში ჩართული ინსტრუმენტები
</t>
    </r>
  </si>
  <si>
    <r>
      <rPr>
        <i/>
        <vertAlign val="superscript"/>
        <sz val="9"/>
        <rFont val="Calibri"/>
        <family val="2"/>
      </rPr>
      <t xml:space="preserve">2 </t>
    </r>
    <r>
      <rPr>
        <i/>
        <sz val="9"/>
        <rFont val="Calibri"/>
        <family val="2"/>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</si>
  <si>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rPr>
      <t xml:space="preserve">3 </t>
    </r>
    <r>
      <rPr>
        <i/>
        <sz val="9"/>
        <rFont val="Calibri"/>
        <family val="2"/>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</si>
  <si>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ცხრილი 9.3</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</si>
  <si>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</si>
  <si>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</si>
  <si>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</si>
  <si>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</si>
  <si>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</si>
  <si>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</si>
  <si>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</si>
  <si>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</si>
  <si>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</si>
  <si>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</si>
  <si>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</si>
  <si>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</si>
  <si>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</si>
  <si>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უმოქმედო სესხები – მთლიანი სესხებიდან 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</si>
  <si>
    <t>განმარტებები გვერდებისთვის 9.2. MREL1, ცხრილი 9.2 და 9.3. MREL2, ცხრილი 9.3</t>
  </si>
  <si>
    <t>ცხრილებში მოთხოვნილი ინფორმაცია შეესაბამება საქართველოს ეროვნული ბანკის პრეზიდენტის "დაშვებული ვალდებულებებისა და კაპიტალის ინსტრუმენტების მინიმალური მოთხოვნის დაწესების თაობაზე" 2023 წლის 31 მაისის N90/04 ბრძანებით განსაზღვრულ მოთხოვნებს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</si>
  <si>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</si>
  <si>
    <t>IFRS 9-ის შესაბამისად. არ შედის მოსალოდნელი საკრედიტო ზარალი სესხების აუთვისებელ ნაწილზე</t>
  </si>
  <si>
    <t>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არ შედის მოსალოდნელი საკრედიტო ზარალი სესხების აუთვისებელ ნაწილზე</t>
  </si>
  <si>
    <t>1.1 ველში შემავალი უზრუნველყოფილი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</si>
  <si>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</si>
  <si>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ჩვეულებრივი აქციები</t>
  </si>
  <si>
    <t>საკრედიტო გადაფასების კორექტირება</t>
  </si>
  <si>
    <t>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(PFE) - პოტენციური მომავალი რისკის პოზიციის ღირებულება)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კონტრაჰენტის საკრედიტო რისკის დებულების თანახმად დათვლილ პოტენციურ მომავალ რისკის პოზიციისა (PFE)  და ალფა (α) ფაქტრის ნამრავლთან შედარებით</t>
  </si>
  <si>
    <t>ცხრილი 15 კონტრაგენტთან დაკავშირებული საკრედიტო რისკის მიხედვით შეწონილი რისკის პოზიციები</t>
  </si>
  <si>
    <t>დერივატიული კონტრაქტები</t>
  </si>
  <si>
    <t xml:space="preserve">ნომინალური ღირებულება </t>
  </si>
  <si>
    <t>საბაზრო ღირებულება (CMV)</t>
  </si>
  <si>
    <t xml:space="preserve">უზრუნველყოფის ღირებულება </t>
  </si>
  <si>
    <t>ჩანაცვლების ღირებულება (RC)</t>
  </si>
  <si>
    <t>პოტენციური მომავალი რისკის პოზიციის ღირებულება (PFE)</t>
  </si>
  <si>
    <r>
      <t>საზედამხედველო ალფა ფაქტორი (</t>
    </r>
    <r>
      <rPr>
        <sz val="11"/>
        <rFont val="Calibri"/>
        <family val="2"/>
      </rPr>
      <t>α)</t>
    </r>
  </si>
  <si>
    <t>რისკის პოზიციების ღირებულება</t>
  </si>
  <si>
    <t>დათვლილი სტანდარტიზებული მეთოდით</t>
  </si>
  <si>
    <t>დათვლილი გამარტივებული სტანდარტიზებული მეთოდით</t>
  </si>
  <si>
    <t>დათვლილი საწყისი რისკის პოზიციის მეთოდით</t>
  </si>
  <si>
    <t>კონტრაქტები კვალიფიციურ ცენტრალურ კონტრაჰენტთან</t>
  </si>
  <si>
    <t>კონტრაქტები ცენტრალურ კონტრაჰენტთან</t>
  </si>
  <si>
    <t>კონტრაქტები კომერციულ ბანკებთან</t>
  </si>
  <si>
    <t>კონტრაქტები საფინანსო ინსტიტუტებთან გარდა ბანკებისა</t>
  </si>
  <si>
    <t>კონტრაქტები კორპორატიულ კლიენტებთან</t>
  </si>
  <si>
    <t>კონტრაქტები ფიზიკურ პირებთან</t>
  </si>
  <si>
    <t>კონტრაჰენტის საკრედიტო რისკის დებულებით განსაზღვრული რისკის პოზიციები</t>
  </si>
  <si>
    <t>ცხრილი 15.2. კონტრაგენტთან დაკავშირებული საბაზრო რისკის მიხედვით შეწონილი რისკის პოზიციები -საკრედიტო გადაფასების კორექტირება (CVA)</t>
  </si>
  <si>
    <t xml:space="preserve">საკრედიტო გადაფასების კორექტირებისთვის (CVA) დისკონტირებული რისკის პოზიცია </t>
  </si>
  <si>
    <t>საკრედიტო გადაფასების კორექტირების (CVA) ხარჯი</t>
  </si>
  <si>
    <t xml:space="preserve">ჩამოწერილი საკრედიტო გადაფასების კორექტირების (CVA ) ხარჯი </t>
  </si>
  <si>
    <t>კონტრაჰენტის საკრედიტო რისკის საკრედიტო გადაფასების კორექტირების მიხედვით შეწონილი რისკის პოზიციები</t>
  </si>
  <si>
    <t>შეიხი ნაჰაიან მაბარაკ ალ ნაჰაიანი (თავმჯდომარე)</t>
  </si>
  <si>
    <t>არადამოუკიდებელი თავმჯდომარე</t>
  </si>
  <si>
    <t>აბჰიჯით ჩოუდური</t>
  </si>
  <si>
    <t>არადამოუკიდებელი წევრი</t>
  </si>
  <si>
    <t>სეითი დევდარიანი</t>
  </si>
  <si>
    <t>დამოუკიდებელი წევრი</t>
  </si>
  <si>
    <t>ნანა მიქაშავიძე</t>
  </si>
  <si>
    <t>უფროსი დამოუკიდებელი წევრი</t>
  </si>
  <si>
    <t>თეონა მიქაძე</t>
  </si>
  <si>
    <t>თეა ლორთქიფანიძე</t>
  </si>
  <si>
    <t>გენერალური დირექტორი</t>
  </si>
  <si>
    <t>სოფიო ჯუღელი</t>
  </si>
  <si>
    <t>ფინანსური დირექტორი</t>
  </si>
  <si>
    <t>თეიმურაზ აბულაძე</t>
  </si>
  <si>
    <t>რისკების დირექტორი</t>
  </si>
  <si>
    <t>ვახტანგ ხუციშვილი</t>
  </si>
  <si>
    <t>ოპერაციული დირექტორი</t>
  </si>
  <si>
    <t>დავით ვერულაშვილი</t>
  </si>
  <si>
    <t>კომერციული დირექტორი</t>
  </si>
  <si>
    <t>H. H. Sheikh Nahayan Mabarak Al Nahayan</t>
  </si>
  <si>
    <t>H. E. Sheikh Mohamed Buti Al Hamed</t>
  </si>
  <si>
    <t>LTD "Investment Trading Group"</t>
  </si>
  <si>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</sst>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00_);_(* \(#,##0.0000\);_(* &quot;-&quot;??_);_(@_)"/>
    <numFmt numFmtId="195" formatCode="_-* #,##0\ _€_-;\-* #,##0\ _€_-;_-* &quot;-&quot;??\ _€_-;_-@_-"/>
    <numFmt numFmtId="196" formatCode="#,##0.0"/>
  </numFmts>
  <fonts count="167">
    <font>
      <sz val="11"/>
      <color theme="1"/>
      <name val="Calibri"/>
      <family val="2"/>
      <scheme val="minor"/>
    </font>
    <font>
      <sz val="11"/>
      <color theme="1"/>
      <name val="Calibri"/>
      <family val="2"/>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b/>
      <sz val="9"/>
      <name val="Calibri"/>
      <family val="2"/>
      <scheme val="minor"/>
    </font>
    <font>
      <b/>
      <u/>
      <sz val="10"/>
      <name val="Calibri"/>
      <family val="2"/>
      <scheme val="minor"/>
    </font>
    <font>
      <i/>
      <sz val="10"/>
      <color theme="0" tint="-0.499984740745262"/>
      <name val="Calibri"/>
      <family val="2"/>
      <scheme val="minor"/>
    </font>
    <font>
      <b/>
      <sz val="10"/>
      <name val="Calibri"/>
      <family val="2"/>
    </font>
    <font>
      <b/>
      <vertAlign val="superscript"/>
      <sz val="10"/>
      <color rgb="FF000000"/>
      <name val="Arial"/>
      <family val="2"/>
    </font>
    <font>
      <sz val="10"/>
      <name val="Calibri"/>
      <family val="2"/>
    </font>
    <font>
      <vertAlign val="superscript"/>
      <sz val="10"/>
      <color rgb="FF000000"/>
      <name val="Arial"/>
      <family val="2"/>
    </font>
    <font>
      <b/>
      <u/>
      <sz val="10"/>
      <name val="Calibri"/>
      <family val="2"/>
    </font>
    <font>
      <i/>
      <sz val="9"/>
      <name val="Calibri"/>
      <family val="2"/>
      <scheme val="minor"/>
    </font>
    <font>
      <i/>
      <vertAlign val="superscript"/>
      <sz val="9"/>
      <name val="Calibri"/>
      <family val="2"/>
    </font>
    <font>
      <i/>
      <sz val="9"/>
      <name val="Calibri"/>
      <family val="2"/>
    </font>
    <font>
      <sz val="8"/>
      <color rgb="FF000000"/>
      <name val="Arial"/>
      <family val="2"/>
    </font>
    <font>
      <sz val="10"/>
      <color rgb="FF000000"/>
      <name val="Calibri"/>
      <family val="2"/>
    </font>
    <font>
      <i/>
      <sz val="10"/>
      <color rgb="FF808080"/>
      <name val="Calibri"/>
      <family val="2"/>
    </font>
    <font>
      <b/>
      <sz val="10"/>
      <color rgb="FF000000"/>
      <name val="Calibri"/>
      <family val="2"/>
    </font>
    <font>
      <i/>
      <sz val="10"/>
      <name val="Calibri"/>
      <family val="2"/>
    </font>
    <font>
      <sz val="8"/>
      <color rgb="FF000000"/>
      <name val="Sylfaen"/>
      <family val="1"/>
    </font>
    <font>
      <sz val="9"/>
      <color rgb="FF000000"/>
      <name val="Calibri"/>
      <family val="1"/>
    </font>
    <font>
      <b/>
      <sz val="11"/>
      <name val="Calibri"/>
      <family val="2"/>
      <scheme val="minor"/>
    </font>
    <font>
      <b/>
      <i/>
      <sz val="11"/>
      <name val="Calibri"/>
      <family val="2"/>
      <scheme val="minor"/>
    </font>
    <font>
      <sz val="10"/>
      <name val="Cambria"/>
      <family val="2"/>
      <scheme val="major"/>
    </font>
    <font>
      <sz val="11"/>
      <name val="Calibri"/>
      <family val="2"/>
    </font>
    <font>
      <b/>
      <sz val="9"/>
      <color indexed="81"/>
      <name val="Tahoma"/>
      <family val="2"/>
    </font>
    <font>
      <sz val="9"/>
      <color indexed="81"/>
      <name val="Tahoma"/>
      <family val="2"/>
    </font>
    <font>
      <u/>
      <sz val="11"/>
      <name val="Calibri"/>
      <family val="2"/>
      <scheme val="minor"/>
    </font>
  </fonts>
  <fills count="9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9.9978637043366805E-2"/>
        <bgColor rgb="FF000000"/>
      </patternFill>
    </fill>
    <fill>
      <patternFill patternType="solid">
        <fgColor them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rgb="FFDDD9C4"/>
        <bgColor rgb="FF000000"/>
      </patternFill>
    </fill>
    <fill>
      <patternFill patternType="solid">
        <fgColor rgb="FFC4BD97"/>
        <bgColor rgb="FF000000"/>
      </patternFill>
    </fill>
    <fill>
      <patternFill patternType="solid">
        <fgColor rgb="FFEEECE1"/>
        <bgColor rgb="FF000000"/>
      </patternFill>
    </fill>
    <fill>
      <patternFill patternType="solid">
        <fgColor rgb="FFDCE6F1"/>
        <bgColor rgb="FF000000"/>
      </patternFill>
    </fill>
    <fill>
      <patternFill patternType="solid">
        <fgColor rgb="FFFFFFFF"/>
        <bgColor rgb="FF000000"/>
      </patternFill>
    </fill>
    <fill>
      <patternFill patternType="solid">
        <fgColor rgb="FF00B050"/>
        <bgColor rgb="FF000000"/>
      </patternFill>
    </fill>
  </fills>
  <borders count="15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medium">
        <color indexed="64"/>
      </left>
      <right style="thin">
        <color auto="1"/>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595959"/>
      </left>
      <right/>
      <top style="double">
        <color rgb="FF595959"/>
      </top>
      <bottom style="medium">
        <color rgb="FF595959"/>
      </bottom>
      <diagonal/>
    </border>
    <border>
      <left/>
      <right/>
      <top style="double">
        <color rgb="FF595959"/>
      </top>
      <bottom style="medium">
        <color rgb="FF595959"/>
      </bottom>
      <diagonal/>
    </border>
    <border>
      <left/>
      <right style="thin">
        <color rgb="FF595959"/>
      </right>
      <top style="double">
        <color rgb="FF595959"/>
      </top>
      <bottom style="medium">
        <color rgb="FF595959"/>
      </bottom>
      <diagonal/>
    </border>
    <border>
      <left style="thin">
        <color rgb="FF595959"/>
      </left>
      <right style="thin">
        <color rgb="FF595959"/>
      </right>
      <top style="thin">
        <color rgb="FF595959"/>
      </top>
      <bottom style="thin">
        <color rgb="FF595959"/>
      </bottom>
      <diagonal/>
    </border>
    <border>
      <left style="thin">
        <color rgb="FF595959"/>
      </left>
      <right/>
      <top/>
      <bottom style="double">
        <color indexed="64"/>
      </bottom>
      <diagonal/>
    </border>
    <border>
      <left/>
      <right style="thin">
        <color rgb="FF595959"/>
      </right>
      <top/>
      <bottom style="double">
        <color indexed="64"/>
      </bottom>
      <diagonal/>
    </border>
    <border>
      <left style="thin">
        <color rgb="FF595959"/>
      </left>
      <right/>
      <top/>
      <bottom/>
      <diagonal/>
    </border>
    <border>
      <left/>
      <right style="thin">
        <color rgb="FF595959"/>
      </right>
      <top/>
      <bottom/>
      <diagonal/>
    </border>
    <border>
      <left style="thin">
        <color rgb="FF595959"/>
      </left>
      <right/>
      <top style="thin">
        <color rgb="FF595959"/>
      </top>
      <bottom style="double">
        <color rgb="FF595959"/>
      </bottom>
      <diagonal/>
    </border>
    <border>
      <left/>
      <right/>
      <top style="thin">
        <color rgb="FF595959"/>
      </top>
      <bottom style="double">
        <color rgb="FF595959"/>
      </bottom>
      <diagonal/>
    </border>
    <border>
      <left/>
      <right style="thin">
        <color rgb="FF595959"/>
      </right>
      <top style="thin">
        <color rgb="FF595959"/>
      </top>
      <bottom style="double">
        <color rgb="FF595959"/>
      </bottom>
      <diagonal/>
    </border>
    <border>
      <left style="thin">
        <color rgb="FF595959"/>
      </left>
      <right style="thin">
        <color rgb="FF595959"/>
      </right>
      <top style="thin">
        <color rgb="FF595959"/>
      </top>
      <bottom style="medium">
        <color rgb="FF595959"/>
      </bottom>
      <diagonal/>
    </border>
    <border>
      <left style="thin">
        <color rgb="FF595959"/>
      </left>
      <right style="thin">
        <color rgb="FF595959"/>
      </right>
      <top style="thin">
        <color rgb="FF595959"/>
      </top>
      <bottom/>
      <diagonal/>
    </border>
  </borders>
  <cellStyleXfs count="21417">
    <xf numFmtId="0" fontId="0"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3" fillId="0" borderId="0"/>
    <xf numFmtId="9" fontId="3" fillId="0" borderId="0" applyFont="0" applyFill="0" applyBorder="0" applyAlignment="0" applyProtection="0"/>
    <xf numFmtId="43" fontId="2"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3" fillId="0" borderId="0"/>
    <xf numFmtId="0" fontId="9" fillId="0" borderId="0"/>
    <xf numFmtId="0" fontId="2" fillId="0" borderId="0"/>
    <xf numFmtId="9" fontId="2" fillId="0" borderId="0" applyFont="0" applyFill="0" applyBorder="0" applyAlignment="0" applyProtection="0"/>
    <xf numFmtId="0" fontId="3" fillId="0" borderId="0"/>
    <xf numFmtId="0" fontId="3" fillId="0" borderId="0"/>
    <xf numFmtId="0" fontId="12" fillId="0" borderId="0" applyNumberFormat="0" applyFill="0" applyBorder="0" applyAlignment="0" applyProtection="0">
      <alignment vertical="top"/>
      <protection locked="0"/>
    </xf>
    <xf numFmtId="0" fontId="25" fillId="0" borderId="0"/>
    <xf numFmtId="168" fontId="26" fillId="36" borderId="0"/>
    <xf numFmtId="169" fontId="26" fillId="36" borderId="0"/>
    <xf numFmtId="168" fontId="26" fillId="36" borderId="0"/>
    <xf numFmtId="0" fontId="27" fillId="37" borderId="0" applyNumberFormat="0" applyBorder="0" applyAlignment="0" applyProtection="0"/>
    <xf numFmtId="0" fontId="5" fillId="12"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0" fontId="27" fillId="37"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5" fillId="16"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5" fillId="20"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5" fillId="24"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5" fillId="28"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5" fillId="3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5" fillId="1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5" fillId="17"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5" fillId="21"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5" fillId="25"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3" borderId="0" applyNumberFormat="0" applyBorder="0" applyAlignment="0" applyProtection="0"/>
    <xf numFmtId="0" fontId="5" fillId="29"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5" fillId="33"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9" fillId="47" borderId="0" applyNumberFormat="0" applyBorder="0" applyAlignment="0" applyProtection="0"/>
    <xf numFmtId="0" fontId="30" fillId="14"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0" fontId="29" fillId="4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30" fillId="18"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29" fillId="4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30" fillId="22"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30" fillId="26"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30" fillId="30"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4"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30" fillId="11"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0" fontId="29" fillId="53"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9" fillId="56" borderId="0" applyNumberFormat="0" applyBorder="0" applyAlignment="0" applyProtection="0"/>
    <xf numFmtId="0" fontId="29" fillId="57" borderId="0" applyNumberFormat="0" applyBorder="0" applyAlignment="0" applyProtection="0"/>
    <xf numFmtId="0" fontId="30" fillId="15"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0" fontId="29" fillId="57"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7" fillId="54" borderId="0" applyNumberFormat="0" applyBorder="0" applyAlignment="0" applyProtection="0"/>
    <xf numFmtId="0" fontId="27"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0" fillId="1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0" fontId="29" fillId="5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7" fillId="51" borderId="0" applyNumberFormat="0" applyBorder="0" applyAlignment="0" applyProtection="0"/>
    <xf numFmtId="0" fontId="27" fillId="55" borderId="0" applyNumberFormat="0" applyBorder="0" applyAlignment="0" applyProtection="0"/>
    <xf numFmtId="0" fontId="29" fillId="55" borderId="0" applyNumberFormat="0" applyBorder="0" applyAlignment="0" applyProtection="0"/>
    <xf numFmtId="0" fontId="29" fillId="48" borderId="0" applyNumberFormat="0" applyBorder="0" applyAlignment="0" applyProtection="0"/>
    <xf numFmtId="0" fontId="30" fillId="23"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7" fillId="60" borderId="0" applyNumberFormat="0" applyBorder="0" applyAlignment="0" applyProtection="0"/>
    <xf numFmtId="0" fontId="27" fillId="51" borderId="0" applyNumberFormat="0" applyBorder="0" applyAlignment="0" applyProtection="0"/>
    <xf numFmtId="0" fontId="29" fillId="52"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54" borderId="0" applyNumberFormat="0" applyBorder="0" applyAlignment="0" applyProtection="0"/>
    <xf numFmtId="0" fontId="27" fillId="61"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30" fillId="31"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0" fontId="29" fillId="62"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32" fillId="38" borderId="0" applyNumberFormat="0" applyBorder="0" applyAlignment="0" applyProtection="0"/>
    <xf numFmtId="0" fontId="33" fillId="5"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0" fontId="32" fillId="38"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0" fontId="32" fillId="38"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3" borderId="33" applyNumberFormat="0" applyAlignment="0" applyProtection="0"/>
    <xf numFmtId="0" fontId="39" fillId="8" borderId="27"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168" fontId="40"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168" fontId="40"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169" fontId="40"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9" fillId="8" borderId="27"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9" fillId="8" borderId="27"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9" fillId="8" borderId="27"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9" fillId="8" borderId="27"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9" fillId="8" borderId="27"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9" fillId="8" borderId="27"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9" fillId="8" borderId="27"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0" fontId="38" fillId="63" borderId="33" applyNumberFormat="0" applyAlignment="0" applyProtection="0"/>
    <xf numFmtId="168" fontId="40" fillId="63" borderId="33" applyNumberFormat="0" applyAlignment="0" applyProtection="0"/>
    <xf numFmtId="169" fontId="40" fillId="63" borderId="33" applyNumberFormat="0" applyAlignment="0" applyProtection="0"/>
    <xf numFmtId="168" fontId="40" fillId="63" borderId="33" applyNumberFormat="0" applyAlignment="0" applyProtection="0"/>
    <xf numFmtId="168" fontId="40" fillId="63" borderId="33" applyNumberFormat="0" applyAlignment="0" applyProtection="0"/>
    <xf numFmtId="169" fontId="40" fillId="63" borderId="33" applyNumberFormat="0" applyAlignment="0" applyProtection="0"/>
    <xf numFmtId="168" fontId="40" fillId="63" borderId="33" applyNumberFormat="0" applyAlignment="0" applyProtection="0"/>
    <xf numFmtId="168" fontId="40" fillId="63" borderId="33" applyNumberFormat="0" applyAlignment="0" applyProtection="0"/>
    <xf numFmtId="169" fontId="40" fillId="63" borderId="33" applyNumberFormat="0" applyAlignment="0" applyProtection="0"/>
    <xf numFmtId="168" fontId="40" fillId="63" borderId="33" applyNumberFormat="0" applyAlignment="0" applyProtection="0"/>
    <xf numFmtId="168" fontId="40" fillId="63" borderId="33" applyNumberFormat="0" applyAlignment="0" applyProtection="0"/>
    <xf numFmtId="169" fontId="40" fillId="63" borderId="33" applyNumberFormat="0" applyAlignment="0" applyProtection="0"/>
    <xf numFmtId="168" fontId="40" fillId="63" borderId="33" applyNumberFormat="0" applyAlignment="0" applyProtection="0"/>
    <xf numFmtId="0" fontId="38" fillId="63" borderId="33" applyNumberFormat="0" applyAlignment="0" applyProtection="0"/>
    <xf numFmtId="0" fontId="41" fillId="64" borderId="34" applyNumberFormat="0" applyAlignment="0" applyProtection="0"/>
    <xf numFmtId="0" fontId="42" fillId="9" borderId="30" applyNumberFormat="0" applyAlignment="0" applyProtection="0"/>
    <xf numFmtId="168"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0" fontId="41"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0" fontId="42" fillId="9" borderId="30"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169" fontId="43" fillId="64" borderId="34" applyNumberFormat="0" applyAlignment="0" applyProtection="0"/>
    <xf numFmtId="168" fontId="43" fillId="64" borderId="34" applyNumberFormat="0" applyAlignment="0" applyProtection="0"/>
    <xf numFmtId="0" fontId="41" fillId="64" borderId="34" applyNumberFormat="0" applyAlignment="0" applyProtection="0"/>
    <xf numFmtId="41" fontId="3" fillId="0" borderId="0" applyFont="0" applyFill="0" applyBorder="0" applyAlignment="0" applyProtection="0"/>
    <xf numFmtId="41" fontId="3" fillId="0" borderId="0" applyFont="0" applyFill="0" applyBorder="0" applyAlignment="0" applyProtection="0"/>
    <xf numFmtId="41" fontId="9"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9"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71"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quotePrefix="1">
      <protection locked="0"/>
    </xf>
    <xf numFmtId="43" fontId="27" fillId="0" borderId="0" applyFont="0" applyFill="0" applyBorder="0" applyAlignment="0" applyProtection="0"/>
    <xf numFmtId="43" fontId="3" fillId="0" borderId="0" quotePrefix="1">
      <protection locked="0"/>
    </xf>
    <xf numFmtId="43" fontId="27" fillId="0" borderId="0" applyFont="0" applyFill="0" applyBorder="0" applyAlignment="0" applyProtection="0"/>
    <xf numFmtId="43" fontId="3" fillId="0" borderId="0" quotePrefix="1">
      <protection locked="0"/>
    </xf>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quotePrefix="1">
      <protection locked="0"/>
    </xf>
    <xf numFmtId="177" fontId="2" fillId="0" borderId="0" applyFont="0" applyFill="0" applyBorder="0" applyAlignment="0" applyProtection="0"/>
    <xf numFmtId="177"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3"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27" fillId="0" borderId="0" applyFont="0" applyFill="0" applyBorder="0" applyAlignment="0" applyProtection="0"/>
    <xf numFmtId="44" fontId="9" fillId="0" borderId="0" applyFont="0" applyFill="0" applyBorder="0" applyAlignment="0" applyProtection="0"/>
    <xf numFmtId="43" fontId="27" fillId="0" borderId="0" applyFont="0" applyFill="0" applyBorder="0" applyAlignment="0" applyProtection="0"/>
    <xf numFmtId="44" fontId="9" fillId="0" borderId="0" applyFont="0" applyFill="0" applyBorder="0" applyAlignment="0" applyProtection="0"/>
    <xf numFmtId="178" fontId="27"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9"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9"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27" fillId="0" borderId="0" applyFont="0" applyFill="0" applyBorder="0" applyAlignment="0" applyProtection="0"/>
    <xf numFmtId="44" fontId="9" fillId="0" borderId="0" applyFont="0" applyFill="0" applyBorder="0" applyAlignment="0" applyProtection="0"/>
    <xf numFmtId="178" fontId="27"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9"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178"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178"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quotePrefix="1">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quotePrefix="1">
      <protection locked="0"/>
    </xf>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protection locked="0"/>
    </xf>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8" fontId="3" fillId="0" borderId="0" applyFont="0" applyFill="0" applyProtection="0"/>
    <xf numFmtId="8" fontId="3" fillId="0" borderId="0" applyFont="0" applyFill="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8" fontId="3" fillId="0" borderId="0" applyFont="0" applyFill="0" applyProtection="0"/>
    <xf numFmtId="43" fontId="3" fillId="0" borderId="0" applyFont="0" applyFill="0" applyBorder="0" applyAlignment="0" applyProtection="0"/>
    <xf numFmtId="8" fontId="3" fillId="0" borderId="0" applyFont="0" applyFill="0" applyProtection="0"/>
    <xf numFmtId="8" fontId="3" fillId="0" borderId="0" applyFont="0" applyFill="0" applyProtection="0"/>
    <xf numFmtId="8" fontId="3" fillId="0" borderId="0" applyFont="0" applyFill="0" applyProtection="0"/>
    <xf numFmtId="8" fontId="3" fillId="0" borderId="0" applyFont="0" applyFill="0" applyProtection="0"/>
    <xf numFmtId="8"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3" fillId="0" borderId="0" applyFont="0" applyFill="0" applyBorder="0" applyAlignment="0" applyProtection="0"/>
    <xf numFmtId="43" fontId="3" fillId="0" borderId="0" applyFont="0" applyFill="0" applyBorder="0" applyAlignment="0" applyProtection="0"/>
    <xf numFmtId="179"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5" fillId="0" borderId="0"/>
    <xf numFmtId="172" fontId="37"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2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5" fillId="0" borderId="0"/>
    <xf numFmtId="14" fontId="46" fillId="0" borderId="0" applyFill="0" applyBorder="0" applyAlignment="0"/>
    <xf numFmtId="38" fontId="26" fillId="0" borderId="35">
      <alignment vertical="center"/>
    </xf>
    <xf numFmtId="38" fontId="26" fillId="0" borderId="35">
      <alignment vertical="center"/>
    </xf>
    <xf numFmtId="38" fontId="26" fillId="0" borderId="35">
      <alignment vertical="center"/>
    </xf>
    <xf numFmtId="38" fontId="26" fillId="0" borderId="35">
      <alignment vertical="center"/>
    </xf>
    <xf numFmtId="38" fontId="26" fillId="0" borderId="35">
      <alignment vertical="center"/>
    </xf>
    <xf numFmtId="38" fontId="26" fillId="0" borderId="35">
      <alignment vertical="center"/>
    </xf>
    <xf numFmtId="38" fontId="26" fillId="0" borderId="35">
      <alignment vertical="center"/>
    </xf>
    <xf numFmtId="38" fontId="26" fillId="0" borderId="0" applyFont="0" applyFill="0" applyBorder="0" applyAlignment="0" applyProtection="0"/>
    <xf numFmtId="180" fontId="3" fillId="0" borderId="0" applyFont="0" applyFill="0" applyBorder="0" applyAlignment="0" applyProtection="0"/>
    <xf numFmtId="0" fontId="47" fillId="65" borderId="0" applyNumberFormat="0" applyBorder="0" applyAlignment="0" applyProtection="0"/>
    <xf numFmtId="0" fontId="47" fillId="66" borderId="0" applyNumberFormat="0" applyBorder="0" applyAlignment="0" applyProtection="0"/>
    <xf numFmtId="0" fontId="47" fillId="67"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3" fillId="0" borderId="0"/>
    <xf numFmtId="0" fontId="3" fillId="0" borderId="0"/>
    <xf numFmtId="168" fontId="3"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39" borderId="0" applyNumberFormat="0" applyBorder="0" applyAlignment="0" applyProtection="0"/>
    <xf numFmtId="0" fontId="52" fillId="4"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0" fontId="51" fillId="39"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0" fontId="51" fillId="39" borderId="0" applyNumberFormat="0" applyBorder="0" applyAlignment="0" applyProtection="0"/>
    <xf numFmtId="0" fontId="3" fillId="68" borderId="3" applyNumberFormat="0" applyFont="0" applyBorder="0" applyProtection="0">
      <alignment horizontal="center" vertical="center"/>
    </xf>
    <xf numFmtId="0" fontId="54" fillId="0" borderId="25" applyNumberFormat="0" applyAlignment="0" applyProtection="0">
      <alignment horizontal="left" vertical="center"/>
    </xf>
    <xf numFmtId="0" fontId="54" fillId="0" borderId="25" applyNumberFormat="0" applyAlignment="0" applyProtection="0">
      <alignment horizontal="left" vertical="center"/>
    </xf>
    <xf numFmtId="168" fontId="54" fillId="0" borderId="25"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36" applyNumberFormat="0" applyFill="0" applyAlignment="0" applyProtection="0"/>
    <xf numFmtId="169" fontId="55" fillId="0" borderId="36" applyNumberFormat="0" applyFill="0" applyAlignment="0" applyProtection="0"/>
    <xf numFmtId="0" fontId="55" fillId="0" borderId="36" applyNumberFormat="0" applyFill="0" applyAlignment="0" applyProtection="0"/>
    <xf numFmtId="168" fontId="55" fillId="0" borderId="36" applyNumberFormat="0" applyFill="0" applyAlignment="0" applyProtection="0"/>
    <xf numFmtId="168" fontId="55" fillId="0" borderId="36" applyNumberFormat="0" applyFill="0" applyAlignment="0" applyProtection="0"/>
    <xf numFmtId="168" fontId="55" fillId="0" borderId="36" applyNumberFormat="0" applyFill="0" applyAlignment="0" applyProtection="0"/>
    <xf numFmtId="169" fontId="55" fillId="0" borderId="36" applyNumberFormat="0" applyFill="0" applyAlignment="0" applyProtection="0"/>
    <xf numFmtId="168" fontId="55" fillId="0" borderId="36" applyNumberFormat="0" applyFill="0" applyAlignment="0" applyProtection="0"/>
    <xf numFmtId="168" fontId="55" fillId="0" borderId="36" applyNumberFormat="0" applyFill="0" applyAlignment="0" applyProtection="0"/>
    <xf numFmtId="169" fontId="55" fillId="0" borderId="36" applyNumberFormat="0" applyFill="0" applyAlignment="0" applyProtection="0"/>
    <xf numFmtId="168" fontId="55" fillId="0" borderId="36" applyNumberFormat="0" applyFill="0" applyAlignment="0" applyProtection="0"/>
    <xf numFmtId="168" fontId="55" fillId="0" borderId="36" applyNumberFormat="0" applyFill="0" applyAlignment="0" applyProtection="0"/>
    <xf numFmtId="169" fontId="55" fillId="0" borderId="36" applyNumberFormat="0" applyFill="0" applyAlignment="0" applyProtection="0"/>
    <xf numFmtId="168" fontId="55" fillId="0" borderId="36" applyNumberFormat="0" applyFill="0" applyAlignment="0" applyProtection="0"/>
    <xf numFmtId="168" fontId="55" fillId="0" borderId="36" applyNumberFormat="0" applyFill="0" applyAlignment="0" applyProtection="0"/>
    <xf numFmtId="169" fontId="55" fillId="0" borderId="36" applyNumberFormat="0" applyFill="0" applyAlignment="0" applyProtection="0"/>
    <xf numFmtId="168" fontId="55" fillId="0" borderId="36" applyNumberFormat="0" applyFill="0" applyAlignment="0" applyProtection="0"/>
    <xf numFmtId="0" fontId="55" fillId="0" borderId="36" applyNumberFormat="0" applyFill="0" applyAlignment="0" applyProtection="0"/>
    <xf numFmtId="0" fontId="56" fillId="0" borderId="37" applyNumberFormat="0" applyFill="0" applyAlignment="0" applyProtection="0"/>
    <xf numFmtId="169" fontId="56" fillId="0" borderId="37" applyNumberFormat="0" applyFill="0" applyAlignment="0" applyProtection="0"/>
    <xf numFmtId="0" fontId="56" fillId="0" borderId="37" applyNumberFormat="0" applyFill="0" applyAlignment="0" applyProtection="0"/>
    <xf numFmtId="168" fontId="56" fillId="0" borderId="37" applyNumberFormat="0" applyFill="0" applyAlignment="0" applyProtection="0"/>
    <xf numFmtId="168" fontId="56" fillId="0" borderId="37" applyNumberFormat="0" applyFill="0" applyAlignment="0" applyProtection="0"/>
    <xf numFmtId="168" fontId="56" fillId="0" borderId="37" applyNumberFormat="0" applyFill="0" applyAlignment="0" applyProtection="0"/>
    <xf numFmtId="169" fontId="56" fillId="0" borderId="37" applyNumberFormat="0" applyFill="0" applyAlignment="0" applyProtection="0"/>
    <xf numFmtId="168" fontId="56" fillId="0" borderId="37" applyNumberFormat="0" applyFill="0" applyAlignment="0" applyProtection="0"/>
    <xf numFmtId="168" fontId="56" fillId="0" borderId="37" applyNumberFormat="0" applyFill="0" applyAlignment="0" applyProtection="0"/>
    <xf numFmtId="169" fontId="56" fillId="0" borderId="37" applyNumberFormat="0" applyFill="0" applyAlignment="0" applyProtection="0"/>
    <xf numFmtId="168" fontId="56" fillId="0" borderId="37" applyNumberFormat="0" applyFill="0" applyAlignment="0" applyProtection="0"/>
    <xf numFmtId="168" fontId="56" fillId="0" borderId="37" applyNumberFormat="0" applyFill="0" applyAlignment="0" applyProtection="0"/>
    <xf numFmtId="169" fontId="56" fillId="0" borderId="37" applyNumberFormat="0" applyFill="0" applyAlignment="0" applyProtection="0"/>
    <xf numFmtId="168" fontId="56" fillId="0" borderId="37" applyNumberFormat="0" applyFill="0" applyAlignment="0" applyProtection="0"/>
    <xf numFmtId="168" fontId="56" fillId="0" borderId="37" applyNumberFormat="0" applyFill="0" applyAlignment="0" applyProtection="0"/>
    <xf numFmtId="169" fontId="56" fillId="0" borderId="37" applyNumberFormat="0" applyFill="0" applyAlignment="0" applyProtection="0"/>
    <xf numFmtId="168" fontId="56" fillId="0" borderId="37" applyNumberFormat="0" applyFill="0" applyAlignment="0" applyProtection="0"/>
    <xf numFmtId="0" fontId="56" fillId="0" borderId="37" applyNumberFormat="0" applyFill="0" applyAlignment="0" applyProtection="0"/>
    <xf numFmtId="0" fontId="57" fillId="0" borderId="38" applyNumberFormat="0" applyFill="0" applyAlignment="0" applyProtection="0"/>
    <xf numFmtId="169" fontId="57" fillId="0" borderId="38" applyNumberFormat="0" applyFill="0" applyAlignment="0" applyProtection="0"/>
    <xf numFmtId="0" fontId="57" fillId="0" borderId="38" applyNumberFormat="0" applyFill="0" applyAlignment="0" applyProtection="0"/>
    <xf numFmtId="168" fontId="57" fillId="0" borderId="38" applyNumberFormat="0" applyFill="0" applyAlignment="0" applyProtection="0"/>
    <xf numFmtId="0" fontId="57" fillId="0" borderId="38" applyNumberFormat="0" applyFill="0" applyAlignment="0" applyProtection="0"/>
    <xf numFmtId="168" fontId="57" fillId="0" borderId="38" applyNumberFormat="0" applyFill="0" applyAlignment="0" applyProtection="0"/>
    <xf numFmtId="0" fontId="57" fillId="0" borderId="38" applyNumberFormat="0" applyFill="0" applyAlignment="0" applyProtection="0"/>
    <xf numFmtId="0" fontId="57" fillId="0" borderId="38" applyNumberFormat="0" applyFill="0" applyAlignment="0" applyProtection="0"/>
    <xf numFmtId="168" fontId="57" fillId="0" borderId="38" applyNumberFormat="0" applyFill="0" applyAlignment="0" applyProtection="0"/>
    <xf numFmtId="169" fontId="57" fillId="0" borderId="38" applyNumberFormat="0" applyFill="0" applyAlignment="0" applyProtection="0"/>
    <xf numFmtId="168" fontId="57" fillId="0" borderId="38" applyNumberFormat="0" applyFill="0" applyAlignment="0" applyProtection="0"/>
    <xf numFmtId="168" fontId="57" fillId="0" borderId="38" applyNumberFormat="0" applyFill="0" applyAlignment="0" applyProtection="0"/>
    <xf numFmtId="169" fontId="57" fillId="0" borderId="38" applyNumberFormat="0" applyFill="0" applyAlignment="0" applyProtection="0"/>
    <xf numFmtId="168" fontId="57" fillId="0" borderId="38" applyNumberFormat="0" applyFill="0" applyAlignment="0" applyProtection="0"/>
    <xf numFmtId="168" fontId="57" fillId="0" borderId="38" applyNumberFormat="0" applyFill="0" applyAlignment="0" applyProtection="0"/>
    <xf numFmtId="169" fontId="57" fillId="0" borderId="38" applyNumberFormat="0" applyFill="0" applyAlignment="0" applyProtection="0"/>
    <xf numFmtId="168" fontId="57" fillId="0" borderId="38" applyNumberFormat="0" applyFill="0" applyAlignment="0" applyProtection="0"/>
    <xf numFmtId="168" fontId="57" fillId="0" borderId="38" applyNumberFormat="0" applyFill="0" applyAlignment="0" applyProtection="0"/>
    <xf numFmtId="169" fontId="57" fillId="0" borderId="38" applyNumberFormat="0" applyFill="0" applyAlignment="0" applyProtection="0"/>
    <xf numFmtId="168" fontId="57" fillId="0" borderId="38" applyNumberFormat="0" applyFill="0" applyAlignment="0" applyProtection="0"/>
    <xf numFmtId="0" fontId="57" fillId="0" borderId="38"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69" borderId="8" applyFont="0" applyBorder="0">
      <alignment horizontal="center" wrapText="1"/>
    </xf>
    <xf numFmtId="3" fontId="3" fillId="70" borderId="3" applyFont="0" applyProtection="0">
      <alignment horizontal="right" vertical="center"/>
    </xf>
    <xf numFmtId="9" fontId="3" fillId="70" borderId="3" applyFont="0" applyProtection="0">
      <alignment horizontal="right" vertical="center"/>
    </xf>
    <xf numFmtId="0" fontId="3" fillId="70" borderId="8" applyNumberFormat="0" applyFont="0" applyBorder="0" applyProtection="0">
      <alignment horizontal="left" vertical="center"/>
    </xf>
    <xf numFmtId="168" fontId="3" fillId="0" borderId="0">
      <alignment horizontal="center"/>
    </xf>
    <xf numFmtId="0" fontId="3" fillId="0" borderId="0">
      <alignment horizontal="center"/>
    </xf>
    <xf numFmtId="168" fontId="3"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2" borderId="33" applyNumberFormat="0" applyAlignment="0" applyProtection="0"/>
    <xf numFmtId="0" fontId="67" fillId="7" borderId="27"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168" fontId="68"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168" fontId="68"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169" fontId="68"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7" fillId="7" borderId="27"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7" fillId="7" borderId="27"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7" fillId="7" borderId="27"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7" fillId="7" borderId="27"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7" fillId="7" borderId="27"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7" fillId="7" borderId="27"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7" fillId="7" borderId="27"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0" fontId="66" fillId="42" borderId="33" applyNumberFormat="0" applyAlignment="0" applyProtection="0"/>
    <xf numFmtId="168" fontId="68" fillId="42" borderId="33" applyNumberFormat="0" applyAlignment="0" applyProtection="0"/>
    <xf numFmtId="169" fontId="68" fillId="42" borderId="33" applyNumberFormat="0" applyAlignment="0" applyProtection="0"/>
    <xf numFmtId="168" fontId="68" fillId="42" borderId="33" applyNumberFormat="0" applyAlignment="0" applyProtection="0"/>
    <xf numFmtId="168" fontId="68" fillId="42" borderId="33" applyNumberFormat="0" applyAlignment="0" applyProtection="0"/>
    <xf numFmtId="169" fontId="68" fillId="42" borderId="33" applyNumberFormat="0" applyAlignment="0" applyProtection="0"/>
    <xf numFmtId="168" fontId="68" fillId="42" borderId="33" applyNumberFormat="0" applyAlignment="0" applyProtection="0"/>
    <xf numFmtId="168" fontId="68" fillId="42" borderId="33" applyNumberFormat="0" applyAlignment="0" applyProtection="0"/>
    <xf numFmtId="169" fontId="68" fillId="42" borderId="33" applyNumberFormat="0" applyAlignment="0" applyProtection="0"/>
    <xf numFmtId="168" fontId="68" fillId="42" borderId="33" applyNumberFormat="0" applyAlignment="0" applyProtection="0"/>
    <xf numFmtId="168" fontId="68" fillId="42" borderId="33" applyNumberFormat="0" applyAlignment="0" applyProtection="0"/>
    <xf numFmtId="169" fontId="68" fillId="42" borderId="33" applyNumberFormat="0" applyAlignment="0" applyProtection="0"/>
    <xf numFmtId="168" fontId="68" fillId="42" borderId="33" applyNumberFormat="0" applyAlignment="0" applyProtection="0"/>
    <xf numFmtId="0" fontId="66" fillId="42" borderId="33" applyNumberFormat="0" applyAlignment="0" applyProtection="0"/>
    <xf numFmtId="3" fontId="3" fillId="71"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39" applyNumberFormat="0" applyFill="0" applyAlignment="0" applyProtection="0"/>
    <xf numFmtId="0" fontId="70" fillId="0" borderId="29" applyNumberFormat="0" applyFill="0" applyAlignment="0" applyProtection="0"/>
    <xf numFmtId="168" fontId="71" fillId="0" borderId="39" applyNumberFormat="0" applyFill="0" applyAlignment="0" applyProtection="0"/>
    <xf numFmtId="168" fontId="71" fillId="0" borderId="39" applyNumberFormat="0" applyFill="0" applyAlignment="0" applyProtection="0"/>
    <xf numFmtId="169" fontId="71" fillId="0" borderId="39" applyNumberFormat="0" applyFill="0" applyAlignment="0" applyProtection="0"/>
    <xf numFmtId="0" fontId="69" fillId="0" borderId="39" applyNumberFormat="0" applyFill="0" applyAlignment="0" applyProtection="0"/>
    <xf numFmtId="0" fontId="70" fillId="0" borderId="29" applyNumberFormat="0" applyFill="0" applyAlignment="0" applyProtection="0"/>
    <xf numFmtId="0" fontId="70" fillId="0" borderId="29" applyNumberFormat="0" applyFill="0" applyAlignment="0" applyProtection="0"/>
    <xf numFmtId="0" fontId="70" fillId="0" borderId="29" applyNumberFormat="0" applyFill="0" applyAlignment="0" applyProtection="0"/>
    <xf numFmtId="0" fontId="70" fillId="0" borderId="29" applyNumberFormat="0" applyFill="0" applyAlignment="0" applyProtection="0"/>
    <xf numFmtId="0" fontId="70" fillId="0" borderId="29" applyNumberFormat="0" applyFill="0" applyAlignment="0" applyProtection="0"/>
    <xf numFmtId="0" fontId="70" fillId="0" borderId="29" applyNumberFormat="0" applyFill="0" applyAlignment="0" applyProtection="0"/>
    <xf numFmtId="0" fontId="70" fillId="0" borderId="29" applyNumberFormat="0" applyFill="0" applyAlignment="0" applyProtection="0"/>
    <xf numFmtId="168" fontId="71" fillId="0" borderId="39" applyNumberFormat="0" applyFill="0" applyAlignment="0" applyProtection="0"/>
    <xf numFmtId="169" fontId="71" fillId="0" borderId="39" applyNumberFormat="0" applyFill="0" applyAlignment="0" applyProtection="0"/>
    <xf numFmtId="168" fontId="71" fillId="0" borderId="39" applyNumberFormat="0" applyFill="0" applyAlignment="0" applyProtection="0"/>
    <xf numFmtId="168" fontId="71" fillId="0" borderId="39" applyNumberFormat="0" applyFill="0" applyAlignment="0" applyProtection="0"/>
    <xf numFmtId="169" fontId="71" fillId="0" borderId="39" applyNumberFormat="0" applyFill="0" applyAlignment="0" applyProtection="0"/>
    <xf numFmtId="168" fontId="71" fillId="0" borderId="39" applyNumberFormat="0" applyFill="0" applyAlignment="0" applyProtection="0"/>
    <xf numFmtId="168" fontId="71" fillId="0" borderId="39" applyNumberFormat="0" applyFill="0" applyAlignment="0" applyProtection="0"/>
    <xf numFmtId="169" fontId="71" fillId="0" borderId="39" applyNumberFormat="0" applyFill="0" applyAlignment="0" applyProtection="0"/>
    <xf numFmtId="168" fontId="71" fillId="0" borderId="39" applyNumberFormat="0" applyFill="0" applyAlignment="0" applyProtection="0"/>
    <xf numFmtId="168" fontId="71" fillId="0" borderId="39" applyNumberFormat="0" applyFill="0" applyAlignment="0" applyProtection="0"/>
    <xf numFmtId="169" fontId="71" fillId="0" borderId="39" applyNumberFormat="0" applyFill="0" applyAlignment="0" applyProtection="0"/>
    <xf numFmtId="168" fontId="71" fillId="0" borderId="39" applyNumberFormat="0" applyFill="0" applyAlignment="0" applyProtection="0"/>
    <xf numFmtId="0" fontId="69" fillId="0" borderId="39" applyNumberFormat="0" applyFill="0" applyAlignment="0" applyProtection="0"/>
    <xf numFmtId="168" fontId="3" fillId="0" borderId="0">
      <alignment horizontal="center"/>
    </xf>
    <xf numFmtId="0" fontId="3" fillId="0" borderId="0">
      <alignment horizontal="center"/>
    </xf>
    <xf numFmtId="168" fontId="3" fillId="0" borderId="0">
      <alignment horizontal="center"/>
    </xf>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72" fillId="72" borderId="0" applyNumberFormat="0" applyBorder="0" applyAlignment="0" applyProtection="0"/>
    <xf numFmtId="0" fontId="73" fillId="6"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0" fontId="72" fillId="72"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0" fontId="72" fillId="72" borderId="0" applyNumberFormat="0" applyBorder="0" applyAlignment="0" applyProtection="0"/>
    <xf numFmtId="1" fontId="75" fillId="0" borderId="0" applyProtection="0"/>
    <xf numFmtId="168" fontId="26" fillId="0" borderId="40"/>
    <xf numFmtId="169" fontId="26" fillId="0" borderId="40"/>
    <xf numFmtId="168" fontId="26" fillId="0" borderId="4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5"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5"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3" fillId="0" borderId="0"/>
    <xf numFmtId="0" fontId="3" fillId="0" borderId="0"/>
    <xf numFmtId="0" fontId="76" fillId="0" borderId="0"/>
    <xf numFmtId="181" fontId="3" fillId="0" borderId="0"/>
    <xf numFmtId="179" fontId="28" fillId="0" borderId="0"/>
    <xf numFmtId="0" fontId="76"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77" fillId="0" borderId="0"/>
    <xf numFmtId="0" fontId="77" fillId="0" borderId="0"/>
    <xf numFmtId="0" fontId="76" fillId="0" borderId="0"/>
    <xf numFmtId="179" fontId="28" fillId="0" borderId="0"/>
    <xf numFmtId="179" fontId="3" fillId="0" borderId="0"/>
    <xf numFmtId="179" fontId="3" fillId="0" borderId="0"/>
    <xf numFmtId="0" fontId="3" fillId="0" borderId="0"/>
    <xf numFmtId="0" fontId="3"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3" fillId="0" borderId="0"/>
    <xf numFmtId="0" fontId="28" fillId="0" borderId="0"/>
    <xf numFmtId="0" fontId="3" fillId="0" borderId="0"/>
    <xf numFmtId="0" fontId="28" fillId="0" borderId="0"/>
    <xf numFmtId="0" fontId="3" fillId="0" borderId="0"/>
    <xf numFmtId="0" fontId="28" fillId="0" borderId="0"/>
    <xf numFmtId="0" fontId="3" fillId="0" borderId="0"/>
    <xf numFmtId="0" fontId="28" fillId="0" borderId="0"/>
    <xf numFmtId="0" fontId="3" fillId="0" borderId="0"/>
    <xf numFmtId="0" fontId="28" fillId="0" borderId="0"/>
    <xf numFmtId="0" fontId="3"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8" fillId="0" borderId="0"/>
    <xf numFmtId="0" fontId="3"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3" fillId="0" borderId="0"/>
    <xf numFmtId="0" fontId="3" fillId="0" borderId="0"/>
    <xf numFmtId="179" fontId="28" fillId="0" borderId="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8" fillId="0" borderId="0"/>
    <xf numFmtId="0" fontId="3" fillId="0" borderId="0"/>
    <xf numFmtId="168" fontId="3"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68" fontId="3" fillId="0" borderId="0"/>
    <xf numFmtId="179" fontId="2" fillId="0" borderId="0"/>
    <xf numFmtId="179" fontId="2" fillId="0" borderId="0"/>
    <xf numFmtId="179" fontId="2" fillId="0" borderId="0"/>
    <xf numFmtId="179"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65"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79" fontId="2" fillId="0" borderId="0"/>
    <xf numFmtId="179" fontId="2" fillId="0" borderId="0"/>
    <xf numFmtId="179" fontId="2" fillId="0" borderId="0"/>
    <xf numFmtId="179" fontId="2" fillId="0" borderId="0"/>
    <xf numFmtId="168" fontId="3" fillId="0" borderId="0"/>
    <xf numFmtId="179" fontId="3" fillId="0" borderId="0"/>
    <xf numFmtId="179" fontId="3" fillId="0" borderId="0"/>
    <xf numFmtId="168" fontId="3" fillId="0" borderId="0"/>
    <xf numFmtId="179" fontId="3" fillId="0" borderId="0"/>
    <xf numFmtId="179" fontId="3" fillId="0" borderId="0"/>
    <xf numFmtId="179" fontId="3"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3" fillId="0" borderId="0"/>
    <xf numFmtId="179" fontId="2"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3"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68" fontId="27"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 fillId="0" borderId="0"/>
    <xf numFmtId="0" fontId="3" fillId="0" borderId="0"/>
    <xf numFmtId="0" fontId="2" fillId="0" borderId="0"/>
    <xf numFmtId="0" fontId="2" fillId="0" borderId="0"/>
    <xf numFmtId="0" fontId="2" fillId="0" borderId="0"/>
    <xf numFmtId="0" fontId="2" fillId="0" borderId="0"/>
    <xf numFmtId="16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8"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8"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168" fontId="28" fillId="0" borderId="0"/>
    <xf numFmtId="0" fontId="28" fillId="0" borderId="0"/>
    <xf numFmtId="168" fontId="28" fillId="0" borderId="0"/>
    <xf numFmtId="0" fontId="28"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8" fillId="0" borderId="0"/>
    <xf numFmtId="168" fontId="28" fillId="0" borderId="0"/>
    <xf numFmtId="0" fontId="28" fillId="0" borderId="0"/>
    <xf numFmtId="0" fontId="28" fillId="0" borderId="0"/>
    <xf numFmtId="0" fontId="3"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68" fontId="27" fillId="0" borderId="0"/>
    <xf numFmtId="179" fontId="28" fillId="0" borderId="0"/>
    <xf numFmtId="179" fontId="28" fillId="0" borderId="0"/>
    <xf numFmtId="0" fontId="3"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8" fillId="0" borderId="0"/>
    <xf numFmtId="179"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28"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5" fillId="0" borderId="0"/>
    <xf numFmtId="0" fontId="28" fillId="0" borderId="0"/>
    <xf numFmtId="0" fontId="3" fillId="0" borderId="0"/>
    <xf numFmtId="0" fontId="27" fillId="0" borderId="0"/>
    <xf numFmtId="168" fontId="25" fillId="0" borderId="0"/>
    <xf numFmtId="0" fontId="3"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179" fontId="3" fillId="0" borderId="0"/>
    <xf numFmtId="0" fontId="28" fillId="0" borderId="0"/>
    <xf numFmtId="0" fontId="28" fillId="0" borderId="0"/>
    <xf numFmtId="168" fontId="25" fillId="0" borderId="0"/>
    <xf numFmtId="0" fontId="65" fillId="0" borderId="0"/>
    <xf numFmtId="0" fontId="3" fillId="0" borderId="0"/>
    <xf numFmtId="168" fontId="25"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168" fontId="25" fillId="0" borderId="0"/>
    <xf numFmtId="168" fontId="25" fillId="0" borderId="0"/>
    <xf numFmtId="0" fontId="2" fillId="0" borderId="0"/>
    <xf numFmtId="179" fontId="28" fillId="0" borderId="0"/>
    <xf numFmtId="179" fontId="28" fillId="0" borderId="0"/>
    <xf numFmtId="179" fontId="3" fillId="0" borderId="0"/>
    <xf numFmtId="0" fontId="3" fillId="0" borderId="0"/>
    <xf numFmtId="179" fontId="3" fillId="0" borderId="0"/>
    <xf numFmtId="0" fontId="3" fillId="0" borderId="0"/>
    <xf numFmtId="179" fontId="3" fillId="0" borderId="0"/>
    <xf numFmtId="0" fontId="3"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28" fillId="0" borderId="0"/>
    <xf numFmtId="168" fontId="25" fillId="0" borderId="0"/>
    <xf numFmtId="168" fontId="25" fillId="0" borderId="0"/>
    <xf numFmtId="0" fontId="2" fillId="0" borderId="0"/>
    <xf numFmtId="179" fontId="28" fillId="0" borderId="0"/>
    <xf numFmtId="179" fontId="28"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28" fillId="0" borderId="0"/>
    <xf numFmtId="0" fontId="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6" fillId="0" borderId="0"/>
    <xf numFmtId="179" fontId="28" fillId="0" borderId="0"/>
    <xf numFmtId="0" fontId="76"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9"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76" fillId="0" borderId="0"/>
    <xf numFmtId="179" fontId="3"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0" fontId="76"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6" fillId="69" borderId="7" applyBorder="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6" fillId="69" borderId="7" applyBorder="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0" fontId="3" fillId="0" borderId="0"/>
    <xf numFmtId="0" fontId="3"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3" fillId="0" borderId="0"/>
    <xf numFmtId="179" fontId="26" fillId="0" borderId="0"/>
    <xf numFmtId="0" fontId="9"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179" fontId="9" fillId="0" borderId="0"/>
    <xf numFmtId="0" fontId="26" fillId="0" borderId="0"/>
    <xf numFmtId="179" fontId="26" fillId="0" borderId="0"/>
    <xf numFmtId="0" fontId="26" fillId="0" borderId="0"/>
    <xf numFmtId="0" fontId="3" fillId="0" borderId="0"/>
    <xf numFmtId="0" fontId="26"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79" fontId="26" fillId="0" borderId="0"/>
    <xf numFmtId="179" fontId="9"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76"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6" fillId="0" borderId="0"/>
    <xf numFmtId="0" fontId="26" fillId="0" borderId="0"/>
    <xf numFmtId="168" fontId="26" fillId="0" borderId="0"/>
    <xf numFmtId="0" fontId="76" fillId="0" borderId="0"/>
    <xf numFmtId="168"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76" fillId="0" borderId="0"/>
    <xf numFmtId="0" fontId="9" fillId="0" borderId="0"/>
    <xf numFmtId="0" fontId="76" fillId="0" borderId="0"/>
    <xf numFmtId="168" fontId="9" fillId="0" borderId="0"/>
    <xf numFmtId="0" fontId="76" fillId="0" borderId="0"/>
    <xf numFmtId="168" fontId="9" fillId="0" borderId="0"/>
    <xf numFmtId="0" fontId="76"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9"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3"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76" fillId="0" borderId="0"/>
    <xf numFmtId="0" fontId="76" fillId="0" borderId="0"/>
    <xf numFmtId="0" fontId="76" fillId="0" borderId="0"/>
    <xf numFmtId="0" fontId="76" fillId="0" borderId="0"/>
    <xf numFmtId="0" fontId="7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2" fillId="0" borderId="0"/>
    <xf numFmtId="179" fontId="26"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179" fontId="26" fillId="0" borderId="0"/>
    <xf numFmtId="179" fontId="26"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3"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3" fillId="0" borderId="0"/>
    <xf numFmtId="179" fontId="2" fillId="0" borderId="0"/>
    <xf numFmtId="179" fontId="2" fillId="0" borderId="0"/>
    <xf numFmtId="179" fontId="2" fillId="0" borderId="0"/>
    <xf numFmtId="179" fontId="2" fillId="0" borderId="0"/>
    <xf numFmtId="179" fontId="3" fillId="0" borderId="0"/>
    <xf numFmtId="179" fontId="3" fillId="0" borderId="0"/>
    <xf numFmtId="179" fontId="3" fillId="0" borderId="0"/>
    <xf numFmtId="179" fontId="3" fillId="0" borderId="0"/>
    <xf numFmtId="168"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168" fontId="44" fillId="0" borderId="0"/>
    <xf numFmtId="0" fontId="3" fillId="0" borderId="0"/>
    <xf numFmtId="0" fontId="76" fillId="0" borderId="0"/>
    <xf numFmtId="168" fontId="44" fillId="0" borderId="0"/>
    <xf numFmtId="0" fontId="3"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76"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79" fontId="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179" fontId="2" fillId="0" borderId="0"/>
    <xf numFmtId="179" fontId="2" fillId="0" borderId="0"/>
    <xf numFmtId="179" fontId="2" fillId="0" borderId="0"/>
    <xf numFmtId="179" fontId="2"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3" fillId="0" borderId="0"/>
    <xf numFmtId="0" fontId="76"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3" fillId="0" borderId="0"/>
    <xf numFmtId="0" fontId="76"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3" fillId="0" borderId="0"/>
    <xf numFmtId="179" fontId="3" fillId="0" borderId="0"/>
    <xf numFmtId="0" fontId="3" fillId="0" borderId="0"/>
    <xf numFmtId="0" fontId="3" fillId="0" borderId="0"/>
    <xf numFmtId="179" fontId="3" fillId="0" borderId="0"/>
    <xf numFmtId="0" fontId="3" fillId="0" borderId="0"/>
    <xf numFmtId="179" fontId="3" fillId="0" borderId="0"/>
    <xf numFmtId="179" fontId="3" fillId="0" borderId="0"/>
    <xf numFmtId="179" fontId="3" fillId="0" borderId="0"/>
    <xf numFmtId="179" fontId="3" fillId="0" borderId="0"/>
    <xf numFmtId="179" fontId="3"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3"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3" fillId="0" borderId="0"/>
    <xf numFmtId="169" fontId="3"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3" fillId="0" borderId="0"/>
    <xf numFmtId="0" fontId="76" fillId="0" borderId="0"/>
    <xf numFmtId="0" fontId="76" fillId="0" borderId="0"/>
    <xf numFmtId="0" fontId="76" fillId="0" borderId="0"/>
    <xf numFmtId="0" fontId="76" fillId="0" borderId="0"/>
    <xf numFmtId="0" fontId="7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168" fontId="3" fillId="0" borderId="0"/>
    <xf numFmtId="0" fontId="76"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3" fillId="0" borderId="0"/>
    <xf numFmtId="0" fontId="76" fillId="0" borderId="0"/>
    <xf numFmtId="0" fontId="76" fillId="0" borderId="0"/>
    <xf numFmtId="0" fontId="76" fillId="0" borderId="0"/>
    <xf numFmtId="0" fontId="76" fillId="0" borderId="0"/>
    <xf numFmtId="0" fontId="7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80" fillId="0" borderId="0"/>
    <xf numFmtId="0" fontId="27" fillId="73" borderId="4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168" fontId="3" fillId="0" borderId="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3" fillId="73" borderId="41" applyNumberFormat="0" applyFont="0" applyAlignment="0" applyProtection="0"/>
    <xf numFmtId="0" fontId="27" fillId="73" borderId="41" applyNumberFormat="0" applyFont="0" applyAlignment="0" applyProtection="0"/>
    <xf numFmtId="168" fontId="3" fillId="0" borderId="0"/>
    <xf numFmtId="0" fontId="27" fillId="73" borderId="41" applyNumberFormat="0" applyFont="0" applyAlignment="0" applyProtection="0"/>
    <xf numFmtId="0" fontId="27" fillId="73" borderId="41" applyNumberFormat="0" applyFont="0" applyAlignment="0" applyProtection="0"/>
    <xf numFmtId="0" fontId="3" fillId="73" borderId="41" applyNumberFormat="0" applyFont="0" applyAlignment="0" applyProtection="0"/>
    <xf numFmtId="0" fontId="3" fillId="73" borderId="41" applyNumberFormat="0" applyFont="0" applyAlignment="0" applyProtection="0"/>
    <xf numFmtId="0" fontId="27" fillId="73" borderId="41" applyNumberFormat="0" applyFont="0" applyAlignment="0" applyProtection="0"/>
    <xf numFmtId="0" fontId="3"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169" fontId="3" fillId="0" borderId="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3" fillId="73" borderId="41" applyNumberFormat="0" applyFont="0" applyAlignment="0" applyProtection="0"/>
    <xf numFmtId="0" fontId="3" fillId="0" borderId="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8" fillId="10" borderId="3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27" fillId="73" borderId="41" applyNumberFormat="0" applyFont="0" applyAlignment="0" applyProtection="0"/>
    <xf numFmtId="0" fontId="3" fillId="73" borderId="41" applyNumberFormat="0" applyFont="0" applyAlignment="0" applyProtection="0"/>
    <xf numFmtId="0" fontId="3" fillId="73" borderId="41" applyNumberFormat="0" applyFont="0" applyAlignment="0" applyProtection="0"/>
    <xf numFmtId="169" fontId="3" fillId="0" borderId="0"/>
    <xf numFmtId="0" fontId="3" fillId="73" borderId="41" applyNumberFormat="0" applyFont="0" applyAlignment="0" applyProtection="0"/>
    <xf numFmtId="168" fontId="3" fillId="0" borderId="0"/>
    <xf numFmtId="0" fontId="3" fillId="73" borderId="41" applyNumberFormat="0" applyFont="0" applyAlignment="0" applyProtection="0"/>
    <xf numFmtId="168" fontId="3" fillId="0" borderId="0"/>
    <xf numFmtId="0" fontId="3" fillId="73" borderId="41" applyNumberFormat="0" applyFont="0" applyAlignment="0" applyProtection="0"/>
    <xf numFmtId="0" fontId="3" fillId="73" borderId="41" applyNumberFormat="0" applyFont="0" applyAlignment="0" applyProtection="0"/>
    <xf numFmtId="169" fontId="3" fillId="0" borderId="0"/>
    <xf numFmtId="168" fontId="3" fillId="0" borderId="0"/>
    <xf numFmtId="0" fontId="3" fillId="73" borderId="41" applyNumberFormat="0" applyFont="0" applyAlignment="0" applyProtection="0"/>
    <xf numFmtId="168" fontId="3" fillId="0" borderId="0"/>
    <xf numFmtId="0" fontId="3" fillId="73" borderId="41" applyNumberFormat="0" applyFont="0" applyAlignment="0" applyProtection="0"/>
    <xf numFmtId="0" fontId="3" fillId="73" borderId="41" applyNumberFormat="0" applyFont="0" applyAlignment="0" applyProtection="0"/>
    <xf numFmtId="169" fontId="3" fillId="0" borderId="0"/>
    <xf numFmtId="0" fontId="3" fillId="73" borderId="41" applyNumberFormat="0" applyFont="0" applyAlignment="0" applyProtection="0"/>
    <xf numFmtId="168" fontId="3" fillId="0" borderId="0"/>
    <xf numFmtId="0" fontId="3" fillId="73" borderId="41" applyNumberFormat="0" applyFont="0" applyAlignment="0" applyProtection="0"/>
    <xf numFmtId="168" fontId="3" fillId="0" borderId="0"/>
    <xf numFmtId="0" fontId="3" fillId="73" borderId="41" applyNumberFormat="0" applyFont="0" applyAlignment="0" applyProtection="0"/>
    <xf numFmtId="0" fontId="3" fillId="73" borderId="41" applyNumberFormat="0" applyFont="0" applyAlignment="0" applyProtection="0"/>
    <xf numFmtId="169" fontId="3" fillId="0" borderId="0"/>
    <xf numFmtId="168" fontId="3" fillId="0" borderId="0"/>
    <xf numFmtId="168" fontId="3" fillId="0" borderId="0"/>
    <xf numFmtId="0" fontId="3" fillId="73" borderId="41" applyNumberFormat="0" applyFont="0" applyAlignment="0" applyProtection="0"/>
    <xf numFmtId="0" fontId="3" fillId="73" borderId="41" applyNumberFormat="0" applyFont="0" applyAlignment="0" applyProtection="0"/>
    <xf numFmtId="0" fontId="3" fillId="73" borderId="41" applyNumberFormat="0" applyFont="0" applyAlignment="0" applyProtection="0"/>
    <xf numFmtId="0" fontId="3" fillId="73" borderId="41" applyNumberFormat="0" applyFont="0" applyAlignment="0" applyProtection="0"/>
    <xf numFmtId="183" fontId="3" fillId="0" borderId="0" applyFont="0" applyFill="0" applyBorder="0" applyAlignment="0" applyProtection="0"/>
    <xf numFmtId="184" fontId="3" fillId="0" borderId="0" applyFont="0" applyFill="0" applyBorder="0" applyAlignment="0" applyProtection="0"/>
    <xf numFmtId="185" fontId="81" fillId="0" borderId="0">
      <alignment horizontal="left"/>
    </xf>
    <xf numFmtId="0" fontId="3" fillId="0" borderId="0"/>
    <xf numFmtId="0" fontId="3" fillId="0" borderId="0"/>
    <xf numFmtId="168" fontId="3" fillId="0" borderId="0"/>
    <xf numFmtId="3" fontId="3" fillId="74" borderId="3" applyFont="0">
      <alignment horizontal="right" vertical="center"/>
      <protection locked="0"/>
    </xf>
    <xf numFmtId="168" fontId="82" fillId="0" borderId="0"/>
    <xf numFmtId="0" fontId="82" fillId="0" borderId="0"/>
    <xf numFmtId="168" fontId="82" fillId="0" borderId="0"/>
    <xf numFmtId="0" fontId="83" fillId="63" borderId="42" applyNumberFormat="0" applyAlignment="0" applyProtection="0"/>
    <xf numFmtId="0" fontId="84" fillId="8" borderId="28"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168" fontId="85"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168" fontId="85"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169" fontId="85"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4" fillId="8" borderId="28"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4" fillId="8" borderId="28"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4" fillId="8" borderId="28"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4" fillId="8" borderId="28"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4" fillId="8" borderId="28"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4" fillId="8" borderId="28"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4" fillId="8" borderId="28"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0" fontId="83" fillId="63" borderId="42" applyNumberFormat="0" applyAlignment="0" applyProtection="0"/>
    <xf numFmtId="168" fontId="85" fillId="63" borderId="42" applyNumberFormat="0" applyAlignment="0" applyProtection="0"/>
    <xf numFmtId="169" fontId="85" fillId="63" borderId="42" applyNumberFormat="0" applyAlignment="0" applyProtection="0"/>
    <xf numFmtId="168" fontId="85" fillId="63" borderId="42" applyNumberFormat="0" applyAlignment="0" applyProtection="0"/>
    <xf numFmtId="168" fontId="85" fillId="63" borderId="42" applyNumberFormat="0" applyAlignment="0" applyProtection="0"/>
    <xf numFmtId="169" fontId="85" fillId="63" borderId="42" applyNumberFormat="0" applyAlignment="0" applyProtection="0"/>
    <xf numFmtId="168" fontId="85" fillId="63" borderId="42" applyNumberFormat="0" applyAlignment="0" applyProtection="0"/>
    <xf numFmtId="168" fontId="85" fillId="63" borderId="42" applyNumberFormat="0" applyAlignment="0" applyProtection="0"/>
    <xf numFmtId="169" fontId="85" fillId="63" borderId="42" applyNumberFormat="0" applyAlignment="0" applyProtection="0"/>
    <xf numFmtId="168" fontId="85" fillId="63" borderId="42" applyNumberFormat="0" applyAlignment="0" applyProtection="0"/>
    <xf numFmtId="168" fontId="85" fillId="63" borderId="42" applyNumberFormat="0" applyAlignment="0" applyProtection="0"/>
    <xf numFmtId="169" fontId="85" fillId="63" borderId="42" applyNumberFormat="0" applyAlignment="0" applyProtection="0"/>
    <xf numFmtId="168" fontId="85" fillId="63" borderId="42" applyNumberFormat="0" applyAlignment="0" applyProtection="0"/>
    <xf numFmtId="0" fontId="83" fillId="63" borderId="42"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86"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3" fillId="0" borderId="0"/>
    <xf numFmtId="0" fontId="3" fillId="0" borderId="0"/>
    <xf numFmtId="168" fontId="3" fillId="0" borderId="0"/>
    <xf numFmtId="187" fontId="65" fillId="0" borderId="3" applyNumberFormat="0">
      <alignment horizontal="center" vertical="top" wrapText="1"/>
    </xf>
    <xf numFmtId="0" fontId="87" fillId="0" borderId="0" applyNumberFormat="0" applyFill="0" applyBorder="0" applyAlignment="0" applyProtection="0"/>
    <xf numFmtId="3" fontId="3" fillId="69" borderId="3" applyFont="0">
      <alignment horizontal="right" vertical="center"/>
    </xf>
    <xf numFmtId="188" fontId="3" fillId="69"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43" applyNumberFormat="0" applyFill="0" applyAlignment="0" applyProtection="0"/>
    <xf numFmtId="0" fontId="7" fillId="0" borderId="32"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168" fontId="94"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168" fontId="94"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169" fontId="94"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7" fillId="0" borderId="32"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7" fillId="0" borderId="32"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7" fillId="0" borderId="32"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7" fillId="0" borderId="32"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7" fillId="0" borderId="32"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7" fillId="0" borderId="32"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7" fillId="0" borderId="32"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168" fontId="94" fillId="0" borderId="43" applyNumberFormat="0" applyFill="0" applyAlignment="0" applyProtection="0"/>
    <xf numFmtId="169" fontId="94" fillId="0" borderId="43" applyNumberFormat="0" applyFill="0" applyAlignment="0" applyProtection="0"/>
    <xf numFmtId="168" fontId="94" fillId="0" borderId="43" applyNumberFormat="0" applyFill="0" applyAlignment="0" applyProtection="0"/>
    <xf numFmtId="168" fontId="94" fillId="0" borderId="43" applyNumberFormat="0" applyFill="0" applyAlignment="0" applyProtection="0"/>
    <xf numFmtId="169" fontId="94" fillId="0" borderId="43" applyNumberFormat="0" applyFill="0" applyAlignment="0" applyProtection="0"/>
    <xf numFmtId="168" fontId="94" fillId="0" borderId="43" applyNumberFormat="0" applyFill="0" applyAlignment="0" applyProtection="0"/>
    <xf numFmtId="168" fontId="94" fillId="0" borderId="43" applyNumberFormat="0" applyFill="0" applyAlignment="0" applyProtection="0"/>
    <xf numFmtId="169" fontId="94" fillId="0" borderId="43" applyNumberFormat="0" applyFill="0" applyAlignment="0" applyProtection="0"/>
    <xf numFmtId="168" fontId="94" fillId="0" borderId="43" applyNumberFormat="0" applyFill="0" applyAlignment="0" applyProtection="0"/>
    <xf numFmtId="168" fontId="94" fillId="0" borderId="43" applyNumberFormat="0" applyFill="0" applyAlignment="0" applyProtection="0"/>
    <xf numFmtId="169" fontId="94" fillId="0" borderId="43" applyNumberFormat="0" applyFill="0" applyAlignment="0" applyProtection="0"/>
    <xf numFmtId="168" fontId="94" fillId="0" borderId="43" applyNumberFormat="0" applyFill="0" applyAlignment="0" applyProtection="0"/>
    <xf numFmtId="0" fontId="47" fillId="0" borderId="43" applyNumberFormat="0" applyFill="0" applyAlignment="0" applyProtection="0"/>
    <xf numFmtId="0" fontId="25" fillId="0" borderId="44"/>
    <xf numFmtId="185" fontId="81" fillId="0" borderId="0">
      <alignment horizontal="left"/>
    </xf>
    <xf numFmtId="0" fontId="3" fillId="0" borderId="0"/>
    <xf numFmtId="0" fontId="3" fillId="0" borderId="0"/>
    <xf numFmtId="168" fontId="3" fillId="0" borderId="0"/>
    <xf numFmtId="168" fontId="3" fillId="0" borderId="0">
      <alignment horizontal="center" textRotation="90"/>
    </xf>
    <xf numFmtId="0" fontId="3" fillId="0" borderId="0">
      <alignment horizontal="center" textRotation="90"/>
    </xf>
    <xf numFmtId="168" fontId="3" fillId="0" borderId="0">
      <alignment horizontal="center" textRotation="90"/>
    </xf>
    <xf numFmtId="191" fontId="26" fillId="0" borderId="0" applyFont="0" applyFill="0" applyBorder="0" applyAlignment="0" applyProtection="0"/>
    <xf numFmtId="192" fontId="3"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3" fillId="0" borderId="0"/>
    <xf numFmtId="9" fontId="2" fillId="0" borderId="0" applyFont="0" applyFill="0" applyBorder="0" applyAlignment="0" applyProtection="0"/>
    <xf numFmtId="0" fontId="47" fillId="0" borderId="85" applyNumberFormat="0" applyFill="0" applyAlignment="0" applyProtection="0"/>
    <xf numFmtId="168" fontId="94" fillId="0" borderId="85" applyNumberFormat="0" applyFill="0" applyAlignment="0" applyProtection="0"/>
    <xf numFmtId="169" fontId="94" fillId="0" borderId="85" applyNumberFormat="0" applyFill="0" applyAlignment="0" applyProtection="0"/>
    <xf numFmtId="168" fontId="94" fillId="0" borderId="85" applyNumberFormat="0" applyFill="0" applyAlignment="0" applyProtection="0"/>
    <xf numFmtId="168" fontId="94" fillId="0" borderId="85" applyNumberFormat="0" applyFill="0" applyAlignment="0" applyProtection="0"/>
    <xf numFmtId="169" fontId="94" fillId="0" borderId="85" applyNumberFormat="0" applyFill="0" applyAlignment="0" applyProtection="0"/>
    <xf numFmtId="168" fontId="94" fillId="0" borderId="85" applyNumberFormat="0" applyFill="0" applyAlignment="0" applyProtection="0"/>
    <xf numFmtId="168" fontId="94" fillId="0" borderId="85" applyNumberFormat="0" applyFill="0" applyAlignment="0" applyProtection="0"/>
    <xf numFmtId="169" fontId="94" fillId="0" borderId="85" applyNumberFormat="0" applyFill="0" applyAlignment="0" applyProtection="0"/>
    <xf numFmtId="168" fontId="94" fillId="0" borderId="85" applyNumberFormat="0" applyFill="0" applyAlignment="0" applyProtection="0"/>
    <xf numFmtId="168" fontId="94" fillId="0" borderId="85" applyNumberFormat="0" applyFill="0" applyAlignment="0" applyProtection="0"/>
    <xf numFmtId="169" fontId="94" fillId="0" borderId="85" applyNumberFormat="0" applyFill="0" applyAlignment="0" applyProtection="0"/>
    <xf numFmtId="168" fontId="94"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169" fontId="94"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168" fontId="94"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168" fontId="94"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188" fontId="3" fillId="69" borderId="79" applyFont="0">
      <alignment horizontal="right" vertical="center"/>
    </xf>
    <xf numFmtId="3" fontId="3" fillId="69" borderId="79" applyFont="0">
      <alignment horizontal="right" vertical="center"/>
    </xf>
    <xf numFmtId="0" fontId="83" fillId="63" borderId="84" applyNumberFormat="0" applyAlignment="0" applyProtection="0"/>
    <xf numFmtId="168" fontId="85" fillId="63" borderId="84" applyNumberFormat="0" applyAlignment="0" applyProtection="0"/>
    <xf numFmtId="169" fontId="85" fillId="63" borderId="84" applyNumberFormat="0" applyAlignment="0" applyProtection="0"/>
    <xf numFmtId="168" fontId="85" fillId="63" borderId="84" applyNumberFormat="0" applyAlignment="0" applyProtection="0"/>
    <xf numFmtId="168" fontId="85" fillId="63" borderId="84" applyNumberFormat="0" applyAlignment="0" applyProtection="0"/>
    <xf numFmtId="169" fontId="85" fillId="63" borderId="84" applyNumberFormat="0" applyAlignment="0" applyProtection="0"/>
    <xf numFmtId="168" fontId="85" fillId="63" borderId="84" applyNumberFormat="0" applyAlignment="0" applyProtection="0"/>
    <xf numFmtId="168" fontId="85" fillId="63" borderId="84" applyNumberFormat="0" applyAlignment="0" applyProtection="0"/>
    <xf numFmtId="169" fontId="85" fillId="63" borderId="84" applyNumberFormat="0" applyAlignment="0" applyProtection="0"/>
    <xf numFmtId="168" fontId="85" fillId="63" borderId="84" applyNumberFormat="0" applyAlignment="0" applyProtection="0"/>
    <xf numFmtId="168" fontId="85" fillId="63" borderId="84" applyNumberFormat="0" applyAlignment="0" applyProtection="0"/>
    <xf numFmtId="169" fontId="85" fillId="63" borderId="84" applyNumberFormat="0" applyAlignment="0" applyProtection="0"/>
    <xf numFmtId="168" fontId="85"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169" fontId="85"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168" fontId="85"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168" fontId="85"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0" fontId="83" fillId="63" borderId="84" applyNumberFormat="0" applyAlignment="0" applyProtection="0"/>
    <xf numFmtId="3" fontId="3" fillId="74" borderId="79" applyFont="0">
      <alignment horizontal="right" vertical="center"/>
      <protection locked="0"/>
    </xf>
    <xf numFmtId="0" fontId="3" fillId="73" borderId="83" applyNumberFormat="0" applyFont="0" applyAlignment="0" applyProtection="0"/>
    <xf numFmtId="0" fontId="3" fillId="73" borderId="83" applyNumberFormat="0" applyFont="0" applyAlignment="0" applyProtection="0"/>
    <xf numFmtId="0" fontId="3" fillId="73" borderId="83" applyNumberFormat="0" applyFont="0" applyAlignment="0" applyProtection="0"/>
    <xf numFmtId="0" fontId="3" fillId="73" borderId="83" applyNumberFormat="0" applyFont="0" applyAlignment="0" applyProtection="0"/>
    <xf numFmtId="0" fontId="3" fillId="73" borderId="83" applyNumberFormat="0" applyFont="0" applyAlignment="0" applyProtection="0"/>
    <xf numFmtId="0" fontId="3" fillId="73" borderId="83" applyNumberFormat="0" applyFont="0" applyAlignment="0" applyProtection="0"/>
    <xf numFmtId="0" fontId="3" fillId="73" borderId="83" applyNumberFormat="0" applyFont="0" applyAlignment="0" applyProtection="0"/>
    <xf numFmtId="0" fontId="3" fillId="73" borderId="83" applyNumberFormat="0" applyFont="0" applyAlignment="0" applyProtection="0"/>
    <xf numFmtId="0" fontId="3" fillId="73" borderId="83" applyNumberFormat="0" applyFont="0" applyAlignment="0" applyProtection="0"/>
    <xf numFmtId="0" fontId="3" fillId="73" borderId="83" applyNumberFormat="0" applyFont="0" applyAlignment="0" applyProtection="0"/>
    <xf numFmtId="0" fontId="3" fillId="73" borderId="83" applyNumberFormat="0" applyFont="0" applyAlignment="0" applyProtection="0"/>
    <xf numFmtId="0" fontId="3" fillId="73" borderId="83" applyNumberFormat="0" applyFont="0" applyAlignment="0" applyProtection="0"/>
    <xf numFmtId="0" fontId="3" fillId="73" borderId="83" applyNumberFormat="0" applyFont="0" applyAlignment="0" applyProtection="0"/>
    <xf numFmtId="0" fontId="3" fillId="73" borderId="83" applyNumberFormat="0" applyFont="0" applyAlignment="0" applyProtection="0"/>
    <xf numFmtId="0" fontId="3" fillId="73" borderId="83" applyNumberFormat="0" applyFont="0" applyAlignment="0" applyProtection="0"/>
    <xf numFmtId="0" fontId="3" fillId="73" borderId="83" applyNumberFormat="0" applyFont="0" applyAlignment="0" applyProtection="0"/>
    <xf numFmtId="0" fontId="3"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3"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3" fillId="73" borderId="83" applyNumberFormat="0" applyFont="0" applyAlignment="0" applyProtection="0"/>
    <xf numFmtId="0" fontId="27" fillId="73" borderId="83" applyNumberFormat="0" applyFont="0" applyAlignment="0" applyProtection="0"/>
    <xf numFmtId="0" fontId="3" fillId="73" borderId="83" applyNumberFormat="0" applyFont="0" applyAlignment="0" applyProtection="0"/>
    <xf numFmtId="0" fontId="3"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3"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0" fontId="27" fillId="73" borderId="83" applyNumberFormat="0" applyFont="0" applyAlignment="0" applyProtection="0"/>
    <xf numFmtId="3" fontId="3" fillId="71" borderId="79" applyFont="0">
      <alignment horizontal="right" vertical="center"/>
      <protection locked="0"/>
    </xf>
    <xf numFmtId="0" fontId="66" fillId="42" borderId="82" applyNumberFormat="0" applyAlignment="0" applyProtection="0"/>
    <xf numFmtId="168" fontId="68" fillId="42" borderId="82" applyNumberFormat="0" applyAlignment="0" applyProtection="0"/>
    <xf numFmtId="169" fontId="68" fillId="42" borderId="82" applyNumberFormat="0" applyAlignment="0" applyProtection="0"/>
    <xf numFmtId="168" fontId="68" fillId="42" borderId="82" applyNumberFormat="0" applyAlignment="0" applyProtection="0"/>
    <xf numFmtId="168" fontId="68" fillId="42" borderId="82" applyNumberFormat="0" applyAlignment="0" applyProtection="0"/>
    <xf numFmtId="169" fontId="68" fillId="42" borderId="82" applyNumberFormat="0" applyAlignment="0" applyProtection="0"/>
    <xf numFmtId="168" fontId="68" fillId="42" borderId="82" applyNumberFormat="0" applyAlignment="0" applyProtection="0"/>
    <xf numFmtId="168" fontId="68" fillId="42" borderId="82" applyNumberFormat="0" applyAlignment="0" applyProtection="0"/>
    <xf numFmtId="169" fontId="68" fillId="42" borderId="82" applyNumberFormat="0" applyAlignment="0" applyProtection="0"/>
    <xf numFmtId="168" fontId="68" fillId="42" borderId="82" applyNumberFormat="0" applyAlignment="0" applyProtection="0"/>
    <xf numFmtId="168" fontId="68" fillId="42" borderId="82" applyNumberFormat="0" applyAlignment="0" applyProtection="0"/>
    <xf numFmtId="169" fontId="68" fillId="42" borderId="82" applyNumberFormat="0" applyAlignment="0" applyProtection="0"/>
    <xf numFmtId="168" fontId="68"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169" fontId="68"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168" fontId="68"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168" fontId="68"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66" fillId="42" borderId="82" applyNumberFormat="0" applyAlignment="0" applyProtection="0"/>
    <xf numFmtId="0" fontId="3" fillId="70" borderId="80" applyNumberFormat="0" applyFont="0" applyBorder="0" applyProtection="0">
      <alignment horizontal="left" vertical="center"/>
    </xf>
    <xf numFmtId="9" fontId="3" fillId="70" borderId="79" applyFont="0" applyProtection="0">
      <alignment horizontal="right" vertical="center"/>
    </xf>
    <xf numFmtId="3" fontId="3" fillId="70" borderId="79" applyFont="0" applyProtection="0">
      <alignment horizontal="right" vertical="center"/>
    </xf>
    <xf numFmtId="0" fontId="62" fillId="69" borderId="80" applyFont="0" applyBorder="0">
      <alignment horizontal="center" wrapText="1"/>
    </xf>
    <xf numFmtId="168" fontId="54" fillId="0" borderId="77">
      <alignment horizontal="left" vertical="center"/>
    </xf>
    <xf numFmtId="0" fontId="54" fillId="0" borderId="77">
      <alignment horizontal="left" vertical="center"/>
    </xf>
    <xf numFmtId="0" fontId="54" fillId="0" borderId="77">
      <alignment horizontal="left" vertical="center"/>
    </xf>
    <xf numFmtId="0" fontId="3" fillId="68" borderId="79" applyNumberFormat="0" applyFont="0" applyBorder="0" applyProtection="0">
      <alignment horizontal="center" vertical="center"/>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8" fillId="63" borderId="82" applyNumberFormat="0" applyAlignment="0" applyProtection="0"/>
    <xf numFmtId="168" fontId="40" fillId="63" borderId="82" applyNumberFormat="0" applyAlignment="0" applyProtection="0"/>
    <xf numFmtId="169" fontId="40" fillId="63" borderId="82" applyNumberFormat="0" applyAlignment="0" applyProtection="0"/>
    <xf numFmtId="168" fontId="40" fillId="63" borderId="82" applyNumberFormat="0" applyAlignment="0" applyProtection="0"/>
    <xf numFmtId="168" fontId="40" fillId="63" borderId="82" applyNumberFormat="0" applyAlignment="0" applyProtection="0"/>
    <xf numFmtId="169" fontId="40" fillId="63" borderId="82" applyNumberFormat="0" applyAlignment="0" applyProtection="0"/>
    <xf numFmtId="168" fontId="40" fillId="63" borderId="82" applyNumberFormat="0" applyAlignment="0" applyProtection="0"/>
    <xf numFmtId="168" fontId="40" fillId="63" borderId="82" applyNumberFormat="0" applyAlignment="0" applyProtection="0"/>
    <xf numFmtId="169" fontId="40" fillId="63" borderId="82" applyNumberFormat="0" applyAlignment="0" applyProtection="0"/>
    <xf numFmtId="168" fontId="40" fillId="63" borderId="82" applyNumberFormat="0" applyAlignment="0" applyProtection="0"/>
    <xf numFmtId="168" fontId="40" fillId="63" borderId="82" applyNumberFormat="0" applyAlignment="0" applyProtection="0"/>
    <xf numFmtId="169" fontId="40" fillId="63" borderId="82" applyNumberFormat="0" applyAlignment="0" applyProtection="0"/>
    <xf numFmtId="168" fontId="40"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169" fontId="40"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168" fontId="40"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168" fontId="40"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38" fillId="63" borderId="82" applyNumberFormat="0" applyAlignment="0" applyProtection="0"/>
    <xf numFmtId="0" fontId="2" fillId="0" borderId="0"/>
    <xf numFmtId="169" fontId="26" fillId="36" borderId="0"/>
    <xf numFmtId="0" fontId="3" fillId="0" borderId="0">
      <alignment vertical="center"/>
    </xf>
    <xf numFmtId="166" fontId="2" fillId="0" borderId="0" applyFont="0" applyFill="0" applyBorder="0" applyAlignment="0" applyProtection="0"/>
    <xf numFmtId="0" fontId="129" fillId="0" borderId="0"/>
    <xf numFmtId="0" fontId="2" fillId="0" borderId="0"/>
    <xf numFmtId="0" fontId="2" fillId="0" borderId="0"/>
  </cellStyleXfs>
  <cellXfs count="812">
    <xf numFmtId="0" fontId="0" fillId="0" borderId="0" xfId="0"/>
    <xf numFmtId="0" fontId="5" fillId="0" borderId="0" xfId="0" applyFont="1"/>
    <xf numFmtId="0" fontId="0" fillId="0" borderId="0" xfId="0" applyAlignment="1">
      <alignment wrapText="1"/>
    </xf>
    <xf numFmtId="167" fontId="4" fillId="0" borderId="0" xfId="0" applyNumberFormat="1" applyFont="1" applyAlignment="1">
      <alignment horizontal="center"/>
    </xf>
    <xf numFmtId="167" fontId="0" fillId="0" borderId="0" xfId="0" applyNumberFormat="1" applyAlignment="1">
      <alignment horizontal="center"/>
    </xf>
    <xf numFmtId="167" fontId="6" fillId="0" borderId="0" xfId="0" applyNumberFormat="1" applyFont="1" applyAlignment="1">
      <alignment horizontal="center"/>
    </xf>
    <xf numFmtId="0" fontId="5" fillId="0" borderId="3" xfId="0" applyFont="1" applyBorder="1"/>
    <xf numFmtId="0" fontId="10" fillId="0" borderId="12" xfId="0" applyFont="1" applyBorder="1"/>
    <xf numFmtId="0" fontId="13" fillId="0" borderId="0" xfId="0" applyFont="1"/>
    <xf numFmtId="0" fontId="10" fillId="0" borderId="0" xfId="0" applyFont="1" applyAlignment="1">
      <alignment horizontal="right" wrapText="1"/>
    </xf>
    <xf numFmtId="0" fontId="10" fillId="0" borderId="15" xfId="0" applyFont="1" applyBorder="1" applyAlignment="1">
      <alignment vertical="center"/>
    </xf>
    <xf numFmtId="0" fontId="10" fillId="0" borderId="18" xfId="0" applyFont="1" applyBorder="1"/>
    <xf numFmtId="0" fontId="8" fillId="0" borderId="0" xfId="0" applyFont="1"/>
    <xf numFmtId="0" fontId="10" fillId="0" borderId="0" xfId="11" applyFont="1"/>
    <xf numFmtId="0" fontId="10" fillId="0" borderId="0" xfId="0" applyFont="1"/>
    <xf numFmtId="0" fontId="10" fillId="0" borderId="0" xfId="0" applyFont="1" applyAlignment="1">
      <alignment horizontal="right"/>
    </xf>
    <xf numFmtId="0" fontId="5" fillId="0" borderId="7" xfId="0" applyFont="1" applyBorder="1"/>
    <xf numFmtId="0" fontId="5" fillId="0" borderId="0" xfId="0" applyFont="1" applyAlignment="1">
      <alignment wrapText="1"/>
    </xf>
    <xf numFmtId="0" fontId="13" fillId="0" borderId="0" xfId="0" applyFont="1" applyAlignment="1">
      <alignment wrapText="1"/>
    </xf>
    <xf numFmtId="0" fontId="11" fillId="0" borderId="0" xfId="11" applyFont="1"/>
    <xf numFmtId="0" fontId="10" fillId="0" borderId="8" xfId="0" applyFont="1" applyBorder="1" applyAlignment="1">
      <alignment wrapText="1"/>
    </xf>
    <xf numFmtId="0" fontId="10" fillId="0" borderId="17" xfId="0" applyFont="1" applyBorder="1" applyAlignment="1">
      <alignment wrapText="1"/>
    </xf>
    <xf numFmtId="0" fontId="7" fillId="0" borderId="0" xfId="0" applyFont="1" applyAlignment="1">
      <alignment horizontal="center"/>
    </xf>
    <xf numFmtId="0" fontId="11" fillId="0" borderId="0" xfId="0" applyFont="1" applyAlignment="1">
      <alignment horizontal="center" wrapText="1"/>
    </xf>
    <xf numFmtId="0" fontId="14" fillId="0" borderId="8" xfId="0" applyFont="1" applyBorder="1" applyAlignment="1">
      <alignment wrapText="1"/>
    </xf>
    <xf numFmtId="0" fontId="5" fillId="0" borderId="17" xfId="0" applyFont="1" applyBorder="1"/>
    <xf numFmtId="0" fontId="23" fillId="0" borderId="0" xfId="0" applyFont="1" applyAlignment="1">
      <alignment horizontal="center" vertical="center"/>
    </xf>
    <xf numFmtId="0" fontId="2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23" fillId="0" borderId="0" xfId="0" applyFont="1"/>
    <xf numFmtId="0" fontId="10" fillId="0" borderId="1" xfId="0" applyFont="1" applyBorder="1"/>
    <xf numFmtId="0" fontId="5" fillId="0" borderId="0" xfId="0" applyFont="1" applyAlignment="1">
      <alignment horizontal="center" vertical="center" wrapText="1"/>
    </xf>
    <xf numFmtId="0" fontId="8" fillId="3" borderId="3" xfId="13" applyFont="1" applyFill="1" applyBorder="1" applyAlignment="1" applyProtection="1">
      <alignment vertical="center" wrapText="1"/>
      <protection locked="0"/>
    </xf>
    <xf numFmtId="0" fontId="8" fillId="3" borderId="3" xfId="13" applyFont="1" applyFill="1" applyBorder="1" applyAlignment="1" applyProtection="1">
      <alignment horizontal="left" vertical="center" wrapText="1"/>
      <protection locked="0"/>
    </xf>
    <xf numFmtId="0" fontId="8" fillId="3" borderId="3" xfId="9" applyFont="1" applyFill="1" applyBorder="1" applyAlignment="1" applyProtection="1">
      <alignment horizontal="left" vertical="center" wrapText="1"/>
      <protection locked="0"/>
    </xf>
    <xf numFmtId="0" fontId="8" fillId="0" borderId="3" xfId="13" applyFont="1" applyBorder="1" applyAlignment="1" applyProtection="1">
      <alignment horizontal="left" vertical="center" wrapText="1"/>
      <protection locked="0"/>
    </xf>
    <xf numFmtId="0" fontId="16" fillId="3" borderId="3" xfId="13" applyFont="1" applyFill="1" applyBorder="1" applyAlignment="1" applyProtection="1">
      <alignment vertical="center" wrapText="1"/>
      <protection locked="0"/>
    </xf>
    <xf numFmtId="0" fontId="8" fillId="3" borderId="7" xfId="13" applyFont="1" applyFill="1" applyBorder="1" applyAlignment="1" applyProtection="1">
      <alignment vertical="center" wrapText="1"/>
      <protection locked="0"/>
    </xf>
    <xf numFmtId="0" fontId="8" fillId="3" borderId="2" xfId="13" applyFont="1" applyFill="1" applyBorder="1" applyAlignment="1" applyProtection="1">
      <alignment vertical="center" wrapText="1"/>
      <protection locked="0"/>
    </xf>
    <xf numFmtId="0" fontId="8" fillId="3" borderId="7" xfId="13" applyFont="1" applyFill="1" applyBorder="1" applyAlignment="1" applyProtection="1">
      <alignment horizontal="left" vertical="center" wrapText="1"/>
      <protection locked="0"/>
    </xf>
    <xf numFmtId="0" fontId="7" fillId="35" borderId="3" xfId="0" applyFont="1" applyFill="1" applyBorder="1" applyAlignment="1">
      <alignment horizontal="left" vertical="top" wrapText="1"/>
    </xf>
    <xf numFmtId="1" fontId="16" fillId="35" borderId="3" xfId="2" applyNumberFormat="1" applyFont="1" applyFill="1" applyBorder="1" applyAlignment="1" applyProtection="1">
      <alignment horizontal="left" vertical="top" wrapText="1"/>
    </xf>
    <xf numFmtId="0" fontId="16" fillId="35" borderId="3" xfId="13" applyFont="1" applyFill="1" applyBorder="1" applyAlignment="1" applyProtection="1">
      <alignment vertical="center" wrapText="1"/>
      <protection locked="0"/>
    </xf>
    <xf numFmtId="0" fontId="5" fillId="0" borderId="15" xfId="0" applyFont="1" applyBorder="1"/>
    <xf numFmtId="0" fontId="23" fillId="0" borderId="3" xfId="0" applyFont="1" applyBorder="1"/>
    <xf numFmtId="0" fontId="8" fillId="0" borderId="3" xfId="13" applyFont="1" applyBorder="1" applyAlignment="1" applyProtection="1">
      <alignment horizontal="center" vertical="center" wrapText="1"/>
      <protection locked="0"/>
    </xf>
    <xf numFmtId="0" fontId="5" fillId="0" borderId="0" xfId="0" applyFont="1" applyAlignment="1">
      <alignment vertical="center" wrapText="1"/>
    </xf>
    <xf numFmtId="164" fontId="8" fillId="3" borderId="3" xfId="1" applyNumberFormat="1" applyFont="1" applyFill="1" applyBorder="1" applyAlignment="1" applyProtection="1">
      <alignment horizontal="center" vertical="center" wrapText="1"/>
      <protection locked="0"/>
    </xf>
    <xf numFmtId="164" fontId="8" fillId="3" borderId="15" xfId="1" applyNumberFormat="1" applyFont="1" applyFill="1" applyBorder="1" applyAlignment="1" applyProtection="1">
      <alignment horizontal="center" vertical="center" wrapText="1"/>
      <protection locked="0"/>
    </xf>
    <xf numFmtId="164" fontId="8" fillId="3" borderId="16" xfId="1" applyNumberFormat="1" applyFont="1" applyFill="1" applyBorder="1" applyAlignment="1" applyProtection="1">
      <alignment horizontal="center" vertical="center" wrapText="1"/>
      <protection locked="0"/>
    </xf>
    <xf numFmtId="0" fontId="5" fillId="0" borderId="12" xfId="0" applyFont="1" applyBorder="1"/>
    <xf numFmtId="0" fontId="5" fillId="0" borderId="14" xfId="0" applyFont="1" applyBorder="1"/>
    <xf numFmtId="0" fontId="8" fillId="3" borderId="18" xfId="9" applyFont="1" applyFill="1" applyBorder="1" applyAlignment="1" applyProtection="1">
      <alignment horizontal="left" vertical="center"/>
      <protection locked="0"/>
    </xf>
    <xf numFmtId="0" fontId="16" fillId="3" borderId="20" xfId="16" applyFont="1" applyFill="1" applyBorder="1" applyProtection="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8" fillId="0" borderId="0" xfId="11" applyFont="1" applyAlignment="1">
      <alignment vertical="center"/>
    </xf>
    <xf numFmtId="0" fontId="5" fillId="0" borderId="15" xfId="0" applyFont="1" applyBorder="1" applyAlignment="1">
      <alignment vertical="center"/>
    </xf>
    <xf numFmtId="0" fontId="10" fillId="2" borderId="18" xfId="0" applyFont="1" applyFill="1" applyBorder="1" applyAlignment="1">
      <alignment horizontal="right" vertical="center"/>
    </xf>
    <xf numFmtId="0" fontId="5" fillId="0" borderId="48" xfId="0" applyFont="1" applyBorder="1"/>
    <xf numFmtId="0" fontId="20" fillId="0" borderId="18" xfId="0" applyFont="1" applyBorder="1" applyAlignment="1">
      <alignment horizontal="center" vertical="center" wrapText="1"/>
    </xf>
    <xf numFmtId="0" fontId="5" fillId="0" borderId="49" xfId="0" applyFont="1" applyBorder="1"/>
    <xf numFmtId="0" fontId="8" fillId="0" borderId="12" xfId="9" applyFont="1" applyBorder="1" applyAlignment="1" applyProtection="1">
      <alignment horizontal="center" vertical="center"/>
      <protection locked="0"/>
    </xf>
    <xf numFmtId="0" fontId="16" fillId="3" borderId="5" xfId="9" applyFont="1" applyFill="1" applyBorder="1" applyAlignment="1" applyProtection="1">
      <alignment horizontal="center" vertical="center" wrapText="1"/>
      <protection locked="0"/>
    </xf>
    <xf numFmtId="164" fontId="8" fillId="3" borderId="14" xfId="2" applyNumberFormat="1" applyFont="1" applyFill="1" applyBorder="1" applyAlignment="1" applyProtection="1">
      <alignment horizontal="center" vertical="center"/>
      <protection locked="0"/>
    </xf>
    <xf numFmtId="0" fontId="8" fillId="0" borderId="15" xfId="9" applyFont="1" applyBorder="1" applyAlignment="1" applyProtection="1">
      <alignment horizontal="center" vertical="center"/>
      <protection locked="0"/>
    </xf>
    <xf numFmtId="0" fontId="8" fillId="0" borderId="0" xfId="13" applyFont="1" applyAlignment="1" applyProtection="1">
      <alignment wrapText="1"/>
      <protection locked="0"/>
    </xf>
    <xf numFmtId="0" fontId="8" fillId="0" borderId="15" xfId="9" applyFont="1" applyBorder="1" applyAlignment="1" applyProtection="1">
      <alignment horizontal="center" vertical="center" wrapText="1"/>
      <protection locked="0"/>
    </xf>
    <xf numFmtId="0" fontId="16" fillId="35" borderId="19" xfId="13" applyFont="1" applyFill="1" applyBorder="1" applyAlignment="1" applyProtection="1">
      <alignment vertical="center" wrapText="1"/>
      <protection locked="0"/>
    </xf>
    <xf numFmtId="167" fontId="23" fillId="0" borderId="54" xfId="0" applyNumberFormat="1" applyFont="1" applyBorder="1" applyAlignment="1">
      <alignment horizontal="center"/>
    </xf>
    <xf numFmtId="167" fontId="23" fillId="0" borderId="52" xfId="0" applyNumberFormat="1" applyFont="1" applyBorder="1" applyAlignment="1">
      <alignment horizontal="center"/>
    </xf>
    <xf numFmtId="167" fontId="19" fillId="0" borderId="52" xfId="0" applyNumberFormat="1" applyFont="1" applyBorder="1" applyAlignment="1">
      <alignment horizontal="center"/>
    </xf>
    <xf numFmtId="167" fontId="23" fillId="0" borderId="55" xfId="0" applyNumberFormat="1" applyFont="1" applyBorder="1" applyAlignment="1">
      <alignment horizontal="center"/>
    </xf>
    <xf numFmtId="167" fontId="23" fillId="0" borderId="56" xfId="0" applyNumberFormat="1" applyFont="1" applyBorder="1" applyAlignment="1">
      <alignment horizont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7" xfId="0" applyFont="1" applyBorder="1"/>
    <xf numFmtId="0" fontId="5" fillId="0" borderId="13" xfId="0" applyFont="1" applyBorder="1"/>
    <xf numFmtId="0" fontId="5" fillId="0" borderId="18" xfId="0" applyFont="1" applyBorder="1"/>
    <xf numFmtId="0" fontId="8" fillId="3" borderId="15" xfId="5" applyFont="1" applyFill="1" applyBorder="1" applyAlignment="1" applyProtection="1">
      <alignment horizontal="right" vertical="center"/>
      <protection locked="0"/>
    </xf>
    <xf numFmtId="0" fontId="16" fillId="3" borderId="19" xfId="16" applyFont="1" applyFill="1" applyBorder="1" applyProtection="1">
      <protection locked="0"/>
    </xf>
    <xf numFmtId="0" fontId="5" fillId="0" borderId="13" xfId="0" applyFont="1" applyBorder="1" applyAlignment="1">
      <alignment wrapText="1"/>
    </xf>
    <xf numFmtId="0" fontId="5" fillId="0" borderId="14" xfId="0" applyFont="1" applyBorder="1" applyAlignment="1">
      <alignment wrapText="1"/>
    </xf>
    <xf numFmtId="0" fontId="7" fillId="0" borderId="19" xfId="0" applyFont="1" applyBorder="1"/>
    <xf numFmtId="0" fontId="8" fillId="3" borderId="3" xfId="13" applyFont="1" applyFill="1" applyBorder="1" applyAlignment="1" applyProtection="1">
      <alignment horizontal="left" vertical="center"/>
      <protection locked="0"/>
    </xf>
    <xf numFmtId="0" fontId="8" fillId="3" borderId="3" xfId="13" applyFont="1" applyFill="1" applyBorder="1" applyAlignment="1" applyProtection="1">
      <alignment horizontal="left" vertical="center" wrapText="1" indent="3"/>
      <protection locked="0"/>
    </xf>
    <xf numFmtId="0" fontId="5" fillId="0" borderId="16" xfId="0" applyFont="1" applyBorder="1" applyAlignment="1">
      <alignment horizontal="center" vertical="center"/>
    </xf>
    <xf numFmtId="0" fontId="102" fillId="0" borderId="3" xfId="0" applyFont="1" applyBorder="1"/>
    <xf numFmtId="0" fontId="2" fillId="0" borderId="0" xfId="0" applyFont="1"/>
    <xf numFmtId="0" fontId="10" fillId="3" borderId="3" xfId="20960" applyFont="1" applyFill="1" applyBorder="1" applyAlignment="1">
      <alignment horizontal="left" wrapText="1" indent="1"/>
    </xf>
    <xf numFmtId="0" fontId="10" fillId="0" borderId="3" xfId="20960" applyFont="1" applyBorder="1" applyAlignment="1">
      <alignment horizontal="left" wrapText="1" indent="1"/>
    </xf>
    <xf numFmtId="0" fontId="103" fillId="0" borderId="3" xfId="20960" applyFont="1" applyBorder="1" applyAlignment="1">
      <alignment horizontal="center" vertical="center"/>
    </xf>
    <xf numFmtId="0" fontId="104" fillId="0" borderId="0" xfId="0" applyFont="1" applyAlignment="1">
      <alignment wrapText="1"/>
    </xf>
    <xf numFmtId="0" fontId="10" fillId="0" borderId="2" xfId="20960" applyFont="1" applyBorder="1" applyAlignment="1">
      <alignment horizontal="left" wrapText="1" indent="1"/>
    </xf>
    <xf numFmtId="0" fontId="16" fillId="0" borderId="13" xfId="11" applyFont="1" applyBorder="1" applyAlignment="1">
      <alignment horizontal="center" vertical="center"/>
    </xf>
    <xf numFmtId="0" fontId="10" fillId="0" borderId="0" xfId="11" applyFont="1" applyAlignment="1">
      <alignment horizontal="left"/>
    </xf>
    <xf numFmtId="0" fontId="18" fillId="0" borderId="0" xfId="11" applyFont="1" applyAlignment="1">
      <alignment horizontal="right"/>
    </xf>
    <xf numFmtId="0" fontId="0" fillId="0" borderId="12" xfId="0" applyBorder="1" applyAlignment="1">
      <alignment horizontal="center" vertical="center"/>
    </xf>
    <xf numFmtId="0" fontId="7" fillId="35" borderId="23" xfId="0" applyFont="1" applyFill="1" applyBorder="1" applyAlignment="1">
      <alignment wrapText="1"/>
    </xf>
    <xf numFmtId="0" fontId="5" fillId="0" borderId="9" xfId="0" applyFont="1" applyBorder="1" applyAlignment="1">
      <alignment vertical="center" wrapText="1"/>
    </xf>
    <xf numFmtId="0" fontId="7" fillId="35" borderId="9" xfId="0" applyFont="1" applyFill="1" applyBorder="1" applyAlignment="1">
      <alignment wrapText="1"/>
    </xf>
    <xf numFmtId="0" fontId="7" fillId="35" borderId="62" xfId="0" applyFont="1" applyFill="1" applyBorder="1" applyAlignment="1">
      <alignment wrapText="1"/>
    </xf>
    <xf numFmtId="0" fontId="16" fillId="0" borderId="0" xfId="11" applyFont="1" applyAlignment="1">
      <alignment horizontal="center" vertical="center" wrapText="1"/>
    </xf>
    <xf numFmtId="0" fontId="5" fillId="0" borderId="15" xfId="0" applyFont="1" applyBorder="1" applyAlignment="1">
      <alignment horizontal="center" vertical="center" wrapText="1"/>
    </xf>
    <xf numFmtId="0" fontId="5" fillId="0" borderId="9" xfId="0" applyFont="1" applyBorder="1"/>
    <xf numFmtId="0" fontId="5" fillId="0" borderId="9" xfId="0" applyFont="1" applyBorder="1" applyAlignment="1">
      <alignment wrapText="1"/>
    </xf>
    <xf numFmtId="0" fontId="5" fillId="0" borderId="18" xfId="0" applyFont="1" applyBorder="1" applyAlignment="1">
      <alignment horizontal="center" vertical="center" wrapText="1"/>
    </xf>
    <xf numFmtId="0" fontId="5" fillId="0" borderId="9" xfId="0" applyFont="1" applyBorder="1" applyAlignment="1">
      <alignment vertical="center"/>
    </xf>
    <xf numFmtId="0" fontId="11" fillId="0" borderId="0" xfId="11" applyFont="1" applyAlignment="1">
      <alignment horizontal="center"/>
    </xf>
    <xf numFmtId="0" fontId="5" fillId="0" borderId="6" xfId="0" applyFont="1" applyBorder="1" applyAlignment="1">
      <alignment horizontal="center" vertical="center" wrapText="1"/>
    </xf>
    <xf numFmtId="0" fontId="18" fillId="0" borderId="0" xfId="0" applyFont="1" applyAlignment="1" applyProtection="1">
      <alignment horizontal="right"/>
      <protection locked="0"/>
    </xf>
    <xf numFmtId="0" fontId="11" fillId="0" borderId="1" xfId="0" applyFont="1" applyBorder="1" applyAlignment="1">
      <alignment horizontal="center"/>
    </xf>
    <xf numFmtId="0" fontId="16" fillId="0" borderId="1" xfId="0" applyFont="1" applyBorder="1" applyAlignment="1">
      <alignment horizontal="center" vertical="center"/>
    </xf>
    <xf numFmtId="0" fontId="5" fillId="0" borderId="63" xfId="0" applyFont="1" applyBorder="1" applyAlignment="1">
      <alignment vertical="center" wrapText="1"/>
    </xf>
    <xf numFmtId="0" fontId="7" fillId="0" borderId="7" xfId="0" applyFont="1" applyBorder="1" applyAlignment="1">
      <alignment vertical="center" wrapText="1"/>
    </xf>
    <xf numFmtId="0" fontId="5" fillId="0" borderId="1" xfId="0" applyFont="1" applyBorder="1"/>
    <xf numFmtId="0" fontId="7" fillId="0" borderId="1" xfId="0" applyFont="1" applyBorder="1" applyAlignment="1">
      <alignment horizontal="center"/>
    </xf>
    <xf numFmtId="0" fontId="18" fillId="0" borderId="1" xfId="0" applyFont="1" applyBorder="1" applyAlignment="1">
      <alignment horizontal="center"/>
    </xf>
    <xf numFmtId="0" fontId="5" fillId="0" borderId="18" xfId="0" applyFont="1" applyBorder="1" applyAlignment="1">
      <alignment horizontal="center" vertical="center"/>
    </xf>
    <xf numFmtId="0" fontId="106" fillId="0" borderId="0" xfId="0" applyFont="1"/>
    <xf numFmtId="49" fontId="106" fillId="0" borderId="7" xfId="0" applyNumberFormat="1" applyFont="1" applyBorder="1" applyAlignment="1">
      <alignment horizontal="right" vertical="center"/>
    </xf>
    <xf numFmtId="49" fontId="106" fillId="0" borderId="65" xfId="0" applyNumberFormat="1" applyFont="1" applyBorder="1" applyAlignment="1">
      <alignment horizontal="right" vertical="center"/>
    </xf>
    <xf numFmtId="49" fontId="106" fillId="0" borderId="68" xfId="0" applyNumberFormat="1" applyFont="1" applyBorder="1" applyAlignment="1">
      <alignment horizontal="right" vertical="center"/>
    </xf>
    <xf numFmtId="0" fontId="106" fillId="0" borderId="0" xfId="0" applyFont="1" applyAlignment="1">
      <alignment horizontal="left"/>
    </xf>
    <xf numFmtId="49" fontId="106" fillId="0" borderId="0" xfId="0" applyNumberFormat="1" applyFont="1" applyAlignment="1">
      <alignment horizontal="right" vertical="center"/>
    </xf>
    <xf numFmtId="0" fontId="106" fillId="0" borderId="0" xfId="0" applyFont="1" applyAlignment="1">
      <alignment vertical="center" wrapText="1"/>
    </xf>
    <xf numFmtId="0" fontId="106" fillId="0" borderId="0" xfId="0" applyFont="1" applyAlignment="1">
      <alignment horizontal="left" vertical="center" wrapText="1"/>
    </xf>
    <xf numFmtId="0" fontId="10" fillId="0" borderId="0" xfId="0" applyFont="1" applyAlignment="1">
      <alignment horizontal="left" wrapText="1"/>
    </xf>
    <xf numFmtId="0" fontId="10" fillId="0" borderId="1" xfId="11" applyFont="1" applyBorder="1"/>
    <xf numFmtId="0" fontId="16" fillId="0" borderId="1" xfId="11" applyFont="1" applyBorder="1" applyAlignment="1">
      <alignment horizontal="left" vertical="center"/>
    </xf>
    <xf numFmtId="0" fontId="8" fillId="3" borderId="3" xfId="20960" applyFont="1" applyFill="1" applyBorder="1" applyAlignment="1">
      <alignment horizontal="right" indent="1"/>
    </xf>
    <xf numFmtId="0" fontId="8" fillId="3" borderId="2" xfId="20960" applyFont="1" applyFill="1" applyBorder="1" applyAlignment="1">
      <alignment horizontal="right" indent="1"/>
    </xf>
    <xf numFmtId="193" fontId="10" fillId="2" borderId="19" xfId="0" applyNumberFormat="1" applyFont="1" applyFill="1" applyBorder="1" applyAlignment="1" applyProtection="1">
      <alignment vertical="center"/>
      <protection locked="0"/>
    </xf>
    <xf numFmtId="3" fontId="21" fillId="35" borderId="19" xfId="0" applyNumberFormat="1" applyFont="1" applyFill="1" applyBorder="1" applyAlignment="1">
      <alignment vertical="center" wrapText="1"/>
    </xf>
    <xf numFmtId="193" fontId="8" fillId="35" borderId="16" xfId="2" applyNumberFormat="1" applyFont="1" applyFill="1" applyBorder="1" applyAlignment="1" applyProtection="1">
      <alignment vertical="top"/>
    </xf>
    <xf numFmtId="193" fontId="5" fillId="0" borderId="3" xfId="0" applyNumberFormat="1" applyFont="1" applyBorder="1"/>
    <xf numFmtId="193" fontId="5" fillId="0" borderId="15" xfId="0" applyNumberFormat="1" applyFont="1" applyBorder="1"/>
    <xf numFmtId="0" fontId="5" fillId="0" borderId="22" xfId="0" applyFont="1" applyBorder="1" applyAlignment="1">
      <alignment horizontal="center" vertical="center"/>
    </xf>
    <xf numFmtId="0" fontId="5" fillId="0" borderId="22" xfId="0" applyFont="1" applyBorder="1" applyAlignment="1">
      <alignment wrapText="1"/>
    </xf>
    <xf numFmtId="0" fontId="5" fillId="0" borderId="3" xfId="0" applyFont="1" applyBorder="1" applyAlignment="1">
      <alignment horizontal="center" vertical="center" wrapText="1"/>
    </xf>
    <xf numFmtId="9" fontId="107" fillId="0" borderId="3" xfId="0" applyNumberFormat="1" applyFont="1" applyBorder="1" applyAlignment="1">
      <alignment horizontal="center" vertical="center"/>
    </xf>
    <xf numFmtId="0" fontId="7" fillId="0" borderId="0" xfId="0" applyFont="1" applyAlignment="1">
      <alignment horizontal="center" wrapText="1"/>
    </xf>
    <xf numFmtId="0" fontId="10" fillId="0" borderId="12" xfId="0" applyFont="1" applyBorder="1" applyAlignment="1">
      <alignment horizontal="right" vertical="center" wrapText="1"/>
    </xf>
    <xf numFmtId="0" fontId="8" fillId="0" borderId="13" xfId="0" applyFont="1" applyBorder="1" applyAlignment="1">
      <alignment vertical="center" wrapText="1"/>
    </xf>
    <xf numFmtId="169" fontId="26" fillId="36" borderId="0" xfId="20"/>
    <xf numFmtId="169" fontId="26" fillId="36" borderId="73" xfId="20" applyBorder="1"/>
    <xf numFmtId="0" fontId="5" fillId="0" borderId="7" xfId="0" applyFont="1" applyBorder="1" applyAlignment="1">
      <alignment vertical="center"/>
    </xf>
    <xf numFmtId="0" fontId="5" fillId="0" borderId="47" xfId="0" applyFont="1" applyBorder="1" applyAlignment="1">
      <alignment vertical="center"/>
    </xf>
    <xf numFmtId="0" fontId="5" fillId="0" borderId="79" xfId="0" applyFont="1" applyBorder="1" applyAlignment="1">
      <alignment vertical="center"/>
    </xf>
    <xf numFmtId="0" fontId="7" fillId="0" borderId="79" xfId="0" applyFont="1" applyBorder="1" applyAlignment="1">
      <alignment vertical="center"/>
    </xf>
    <xf numFmtId="0" fontId="5" fillId="0" borderId="13" xfId="0" applyFont="1" applyBorder="1" applyAlignment="1">
      <alignment vertical="center"/>
    </xf>
    <xf numFmtId="0" fontId="5" fillId="0" borderId="22" xfId="0" applyFont="1" applyBorder="1" applyAlignment="1">
      <alignment vertical="center"/>
    </xf>
    <xf numFmtId="0" fontId="5" fillId="0" borderId="75" xfId="0" applyFont="1" applyBorder="1" applyAlignment="1">
      <alignment vertical="center"/>
    </xf>
    <xf numFmtId="0" fontId="5" fillId="0" borderId="76" xfId="0" applyFont="1" applyBorder="1" applyAlignment="1">
      <alignment vertical="center"/>
    </xf>
    <xf numFmtId="0" fontId="5" fillId="0" borderId="12"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169" fontId="26" fillId="36" borderId="25" xfId="20" applyBorder="1"/>
    <xf numFmtId="169" fontId="26" fillId="36" borderId="89" xfId="20" applyBorder="1"/>
    <xf numFmtId="169" fontId="26" fillId="36" borderId="81" xfId="20" applyBorder="1"/>
    <xf numFmtId="169" fontId="26" fillId="36" borderId="49" xfId="20" applyBorder="1"/>
    <xf numFmtId="0" fontId="5" fillId="3" borderId="57" xfId="0" applyFont="1" applyFill="1" applyBorder="1" applyAlignment="1">
      <alignment horizontal="center" vertical="center"/>
    </xf>
    <xf numFmtId="0" fontId="5" fillId="3" borderId="0" xfId="0" applyFont="1" applyFill="1" applyAlignment="1">
      <alignment vertical="center"/>
    </xf>
    <xf numFmtId="0" fontId="5" fillId="0" borderId="63" xfId="0" applyFont="1" applyBorder="1" applyAlignment="1">
      <alignment horizontal="center" vertical="center"/>
    </xf>
    <xf numFmtId="0" fontId="5" fillId="3" borderId="77" xfId="0" applyFont="1" applyFill="1" applyBorder="1" applyAlignment="1">
      <alignment vertical="center"/>
    </xf>
    <xf numFmtId="0" fontId="15" fillId="3" borderId="90" xfId="0" applyFont="1" applyFill="1" applyBorder="1" applyAlignment="1">
      <alignment horizontal="left"/>
    </xf>
    <xf numFmtId="0" fontId="15" fillId="3" borderId="91" xfId="0" applyFont="1" applyFill="1" applyBorder="1" applyAlignment="1">
      <alignment horizontal="left"/>
    </xf>
    <xf numFmtId="0" fontId="5" fillId="0" borderId="79" xfId="0" applyFont="1" applyBorder="1" applyAlignment="1">
      <alignment horizontal="center" vertical="center" wrapText="1"/>
    </xf>
    <xf numFmtId="0" fontId="5" fillId="0" borderId="92" xfId="0" applyFont="1" applyBorder="1" applyAlignment="1">
      <alignment horizontal="center" vertical="center" wrapText="1"/>
    </xf>
    <xf numFmtId="0" fontId="7" fillId="3" borderId="93" xfId="0" applyFont="1" applyFill="1" applyBorder="1" applyAlignment="1">
      <alignment vertical="center"/>
    </xf>
    <xf numFmtId="0" fontId="5" fillId="3" borderId="17" xfId="0" applyFont="1" applyFill="1" applyBorder="1" applyAlignment="1">
      <alignment vertical="center"/>
    </xf>
    <xf numFmtId="0" fontId="5" fillId="0" borderId="94" xfId="0" applyFont="1" applyBorder="1" applyAlignment="1">
      <alignment horizontal="center" vertical="center"/>
    </xf>
    <xf numFmtId="0" fontId="7" fillId="0" borderId="19" xfId="0" applyFont="1" applyBorder="1" applyAlignment="1">
      <alignment vertical="center"/>
    </xf>
    <xf numFmtId="169" fontId="26" fillId="36" borderId="21" xfId="20" applyBorder="1"/>
    <xf numFmtId="0" fontId="5" fillId="0" borderId="7" xfId="0" applyFont="1" applyBorder="1" applyAlignment="1">
      <alignment horizontal="center" vertical="center" wrapText="1"/>
    </xf>
    <xf numFmtId="0" fontId="5" fillId="0" borderId="58" xfId="0" applyFont="1" applyBorder="1" applyAlignment="1">
      <alignment horizontal="center" vertical="center" wrapText="1"/>
    </xf>
    <xf numFmtId="0" fontId="8" fillId="0" borderId="12" xfId="11" applyFont="1" applyBorder="1" applyAlignment="1">
      <alignment vertical="center"/>
    </xf>
    <xf numFmtId="0" fontId="8" fillId="0" borderId="13" xfId="11" applyFont="1" applyBorder="1" applyAlignment="1">
      <alignment vertical="center"/>
    </xf>
    <xf numFmtId="0" fontId="16" fillId="0" borderId="14" xfId="11" applyFont="1" applyBorder="1" applyAlignment="1">
      <alignment horizontal="center" vertical="center"/>
    </xf>
    <xf numFmtId="0" fontId="0" fillId="0" borderId="94" xfId="0" applyBorder="1"/>
    <xf numFmtId="0" fontId="0" fillId="0" borderId="18" xfId="0" applyBorder="1"/>
    <xf numFmtId="0" fontId="7" fillId="35" borderId="95" xfId="0" applyFont="1" applyFill="1" applyBorder="1" applyAlignment="1">
      <alignment vertical="center" wrapText="1"/>
    </xf>
    <xf numFmtId="0" fontId="8" fillId="0" borderId="0" xfId="0" applyFont="1" applyAlignment="1">
      <alignment wrapText="1"/>
    </xf>
    <xf numFmtId="0" fontId="7" fillId="35" borderId="13" xfId="0" applyFont="1" applyFill="1" applyBorder="1" applyAlignment="1">
      <alignment horizontal="center" vertical="center" wrapText="1"/>
    </xf>
    <xf numFmtId="0" fontId="7" fillId="35" borderId="14" xfId="0" applyFont="1" applyFill="1" applyBorder="1" applyAlignment="1">
      <alignment horizontal="center" vertical="center" wrapText="1"/>
    </xf>
    <xf numFmtId="0" fontId="7" fillId="35" borderId="94" xfId="0" applyFont="1" applyFill="1" applyBorder="1" applyAlignment="1">
      <alignment horizontal="left" vertical="center" wrapText="1"/>
    </xf>
    <xf numFmtId="0" fontId="7" fillId="35" borderId="79" xfId="0" applyFont="1" applyFill="1" applyBorder="1" applyAlignment="1">
      <alignment horizontal="left" vertical="center" wrapText="1"/>
    </xf>
    <xf numFmtId="0" fontId="7" fillId="35" borderId="92" xfId="0" applyFont="1" applyFill="1" applyBorder="1" applyAlignment="1">
      <alignment horizontal="left" vertical="center" wrapText="1"/>
    </xf>
    <xf numFmtId="0" fontId="5" fillId="0" borderId="94" xfId="0" applyFont="1" applyBorder="1" applyAlignment="1">
      <alignment horizontal="right" vertical="center" wrapText="1"/>
    </xf>
    <xf numFmtId="0" fontId="5" fillId="0" borderId="79" xfId="0" applyFont="1" applyBorder="1" applyAlignment="1">
      <alignment horizontal="left" vertical="center" wrapText="1"/>
    </xf>
    <xf numFmtId="0" fontId="109" fillId="0" borderId="94" xfId="0" applyFont="1" applyBorder="1" applyAlignment="1">
      <alignment horizontal="right" vertical="center" wrapText="1"/>
    </xf>
    <xf numFmtId="0" fontId="109" fillId="0" borderId="79" xfId="0" applyFont="1" applyBorder="1" applyAlignment="1">
      <alignment horizontal="left" vertical="center" wrapText="1"/>
    </xf>
    <xf numFmtId="0" fontId="7" fillId="0" borderId="94" xfId="0" applyFont="1" applyBorder="1" applyAlignment="1">
      <alignment horizontal="left" vertical="center" wrapText="1"/>
    </xf>
    <xf numFmtId="0" fontId="7" fillId="0" borderId="0" xfId="21410" applyFont="1" applyAlignment="1" applyProtection="1">
      <alignment horizontal="left" vertical="center"/>
      <protection locked="0"/>
    </xf>
    <xf numFmtId="0" fontId="5" fillId="0" borderId="0" xfId="0" applyFont="1" applyAlignment="1">
      <alignment horizontal="left" vertical="center"/>
    </xf>
    <xf numFmtId="0" fontId="109" fillId="0" borderId="0" xfId="0" applyFont="1" applyAlignment="1">
      <alignment horizontal="left" vertical="center"/>
    </xf>
    <xf numFmtId="49" fontId="110" fillId="0" borderId="18" xfId="5" applyNumberFormat="1" applyFont="1" applyBorder="1" applyAlignment="1" applyProtection="1">
      <alignment horizontal="left" vertical="center"/>
      <protection locked="0"/>
    </xf>
    <xf numFmtId="0" fontId="111" fillId="0" borderId="19" xfId="9" applyFont="1" applyBorder="1" applyAlignment="1" applyProtection="1">
      <alignment horizontal="left" vertical="center" wrapText="1"/>
      <protection locked="0"/>
    </xf>
    <xf numFmtId="0" fontId="20" fillId="0" borderId="94" xfId="0" applyFont="1" applyBorder="1" applyAlignment="1">
      <alignment horizontal="center" vertical="center" wrapText="1"/>
    </xf>
    <xf numFmtId="3" fontId="21" fillId="35" borderId="79" xfId="0" applyNumberFormat="1" applyFont="1" applyFill="1" applyBorder="1" applyAlignment="1">
      <alignment vertical="center" wrapText="1"/>
    </xf>
    <xf numFmtId="14" fontId="8" fillId="3" borderId="79" xfId="8" quotePrefix="1" applyNumberFormat="1" applyFont="1" applyFill="1" applyBorder="1" applyAlignment="1" applyProtection="1">
      <alignment horizontal="left" vertical="center" wrapText="1" indent="2"/>
      <protection locked="0"/>
    </xf>
    <xf numFmtId="3" fontId="21" fillId="0" borderId="79" xfId="0" applyNumberFormat="1" applyFont="1" applyBorder="1" applyAlignment="1">
      <alignment vertical="center" wrapText="1"/>
    </xf>
    <xf numFmtId="14" fontId="8" fillId="3" borderId="79" xfId="8" quotePrefix="1" applyNumberFormat="1" applyFont="1" applyFill="1" applyBorder="1" applyAlignment="1" applyProtection="1">
      <alignment horizontal="left" vertical="center" wrapText="1" indent="3"/>
      <protection locked="0"/>
    </xf>
    <xf numFmtId="0" fontId="12" fillId="0" borderId="79" xfId="17" applyFill="1" applyBorder="1" applyAlignment="1" applyProtection="1"/>
    <xf numFmtId="49" fontId="109" fillId="0" borderId="94" xfId="0" applyNumberFormat="1" applyFont="1" applyBorder="1" applyAlignment="1">
      <alignment horizontal="right" vertical="center" wrapText="1"/>
    </xf>
    <xf numFmtId="0" fontId="8" fillId="3" borderId="79" xfId="20960" applyFont="1" applyFill="1" applyBorder="1"/>
    <xf numFmtId="0" fontId="103" fillId="0" borderId="79" xfId="20960" applyFont="1" applyBorder="1" applyAlignment="1">
      <alignment horizontal="center" vertical="center"/>
    </xf>
    <xf numFmtId="0" fontId="5" fillId="0" borderId="79" xfId="0" applyFont="1" applyBorder="1"/>
    <xf numFmtId="0" fontId="12" fillId="0" borderId="79" xfId="17" applyFill="1" applyBorder="1" applyAlignment="1" applyProtection="1">
      <alignment horizontal="left" vertical="center" wrapText="1"/>
    </xf>
    <xf numFmtId="49" fontId="109" fillId="0" borderId="79" xfId="0" applyNumberFormat="1" applyFont="1" applyBorder="1" applyAlignment="1">
      <alignment horizontal="right" vertical="center" wrapText="1"/>
    </xf>
    <xf numFmtId="0" fontId="12" fillId="0" borderId="79" xfId="17" applyFill="1" applyBorder="1" applyAlignment="1" applyProtection="1">
      <alignment horizontal="left" vertical="center"/>
    </xf>
    <xf numFmtId="1" fontId="5" fillId="0" borderId="92" xfId="0" applyNumberFormat="1" applyFont="1" applyBorder="1" applyAlignment="1">
      <alignment horizontal="right" vertical="center" wrapText="1"/>
    </xf>
    <xf numFmtId="1" fontId="7" fillId="35" borderId="92" xfId="0" applyNumberFormat="1" applyFont="1" applyFill="1" applyBorder="1" applyAlignment="1">
      <alignment horizontal="center" vertical="center" wrapText="1"/>
    </xf>
    <xf numFmtId="10" fontId="8" fillId="0" borderId="79" xfId="20961" applyNumberFormat="1" applyFont="1" applyFill="1" applyBorder="1" applyAlignment="1">
      <alignment horizontal="left" vertical="center" wrapText="1"/>
    </xf>
    <xf numFmtId="10" fontId="109" fillId="0" borderId="79" xfId="20961" applyNumberFormat="1" applyFont="1" applyFill="1" applyBorder="1" applyAlignment="1">
      <alignment horizontal="left" vertical="center" wrapText="1"/>
    </xf>
    <xf numFmtId="10" fontId="7" fillId="35" borderId="79" xfId="0" applyNumberFormat="1" applyFont="1" applyFill="1" applyBorder="1" applyAlignment="1">
      <alignment horizontal="center" vertical="center" wrapText="1"/>
    </xf>
    <xf numFmtId="43" fontId="8" fillId="0" borderId="0" xfId="7" applyFont="1"/>
    <xf numFmtId="0" fontId="107" fillId="0" borderId="0" xfId="0" applyFont="1" applyAlignment="1">
      <alignment wrapText="1"/>
    </xf>
    <xf numFmtId="0" fontId="11" fillId="0" borderId="22" xfId="0" applyFont="1" applyBorder="1" applyAlignment="1">
      <alignment horizontal="center" wrapText="1"/>
    </xf>
    <xf numFmtId="0" fontId="11" fillId="0" borderId="8" xfId="0" applyFont="1" applyBorder="1" applyAlignment="1">
      <alignment horizontal="center" vertical="center" wrapText="1"/>
    </xf>
    <xf numFmtId="0" fontId="10" fillId="0" borderId="94" xfId="0" applyFont="1" applyBorder="1" applyAlignment="1">
      <alignment horizontal="right" vertical="center" wrapText="1"/>
    </xf>
    <xf numFmtId="0" fontId="8" fillId="0" borderId="79" xfId="0" applyFont="1" applyBorder="1" applyAlignment="1">
      <alignment vertical="center" wrapText="1"/>
    </xf>
    <xf numFmtId="0" fontId="5" fillId="0" borderId="79" xfId="0" applyFont="1" applyBorder="1" applyAlignment="1">
      <alignment vertical="center" wrapText="1"/>
    </xf>
    <xf numFmtId="0" fontId="5" fillId="0" borderId="79" xfId="0" applyFont="1" applyBorder="1" applyAlignment="1">
      <alignment horizontal="left" vertical="center" wrapText="1" indent="2"/>
    </xf>
    <xf numFmtId="0" fontId="7" fillId="0" borderId="19" xfId="0" applyFont="1" applyBorder="1" applyAlignment="1">
      <alignment vertical="center" wrapText="1"/>
    </xf>
    <xf numFmtId="0" fontId="5" fillId="0" borderId="92" xfId="0" applyFont="1" applyBorder="1"/>
    <xf numFmtId="0" fontId="10" fillId="0" borderId="92" xfId="0" applyFont="1" applyBorder="1"/>
    <xf numFmtId="0" fontId="11" fillId="0" borderId="14" xfId="0" applyFont="1" applyBorder="1" applyAlignment="1">
      <alignment horizontal="center"/>
    </xf>
    <xf numFmtId="0" fontId="11" fillId="0" borderId="92" xfId="0" applyFont="1" applyBorder="1" applyAlignment="1">
      <alignment horizontal="center" vertical="center" wrapTex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0" fontId="10" fillId="0" borderId="94" xfId="0" applyFont="1" applyBorder="1" applyAlignment="1">
      <alignment horizontal="center" vertical="center" wrapText="1"/>
    </xf>
    <xf numFmtId="0" fontId="16" fillId="0" borderId="79" xfId="0" applyFont="1" applyBorder="1" applyAlignment="1">
      <alignment horizontal="center" vertical="center" wrapText="1"/>
    </xf>
    <xf numFmtId="0" fontId="17" fillId="0" borderId="79" xfId="0" applyFont="1" applyBorder="1" applyAlignment="1">
      <alignment horizontal="left" vertical="center" wrapText="1"/>
    </xf>
    <xf numFmtId="193" fontId="8" fillId="0" borderId="79" xfId="0" applyNumberFormat="1" applyFont="1" applyBorder="1" applyAlignment="1" applyProtection="1">
      <alignment vertical="center" wrapText="1"/>
      <protection locked="0"/>
    </xf>
    <xf numFmtId="193" fontId="8" fillId="0" borderId="79" xfId="0" applyNumberFormat="1" applyFont="1" applyBorder="1" applyAlignment="1" applyProtection="1">
      <alignment horizontal="right" vertical="center" wrapText="1"/>
      <protection locked="0"/>
    </xf>
    <xf numFmtId="0" fontId="10" fillId="2" borderId="94" xfId="0" applyFont="1" applyFill="1" applyBorder="1" applyAlignment="1">
      <alignment horizontal="right" vertical="center"/>
    </xf>
    <xf numFmtId="0" fontId="10" fillId="2" borderId="79" xfId="0" applyFont="1" applyFill="1" applyBorder="1" applyAlignment="1">
      <alignment vertical="center"/>
    </xf>
    <xf numFmtId="193" fontId="10" fillId="2" borderId="79" xfId="0" applyNumberFormat="1" applyFont="1" applyFill="1" applyBorder="1" applyAlignment="1" applyProtection="1">
      <alignment vertical="center"/>
      <protection locked="0"/>
    </xf>
    <xf numFmtId="0" fontId="16" fillId="0" borderId="94" xfId="0" applyFont="1" applyBorder="1" applyAlignment="1">
      <alignment horizontal="center" vertical="center" wrapText="1"/>
    </xf>
    <xf numFmtId="14" fontId="5" fillId="0" borderId="0" xfId="0" applyNumberFormat="1" applyFont="1"/>
    <xf numFmtId="10" fontId="5" fillId="0" borderId="79" xfId="20961" applyNumberFormat="1" applyFont="1" applyFill="1" applyBorder="1" applyAlignment="1" applyProtection="1">
      <alignment horizontal="right" vertical="center" wrapText="1"/>
      <protection locked="0"/>
    </xf>
    <xf numFmtId="0" fontId="5" fillId="3" borderId="48" xfId="0" applyFont="1" applyFill="1" applyBorder="1"/>
    <xf numFmtId="0" fontId="5" fillId="3" borderId="97" xfId="0" applyFont="1" applyFill="1" applyBorder="1" applyAlignment="1">
      <alignment wrapText="1"/>
    </xf>
    <xf numFmtId="0" fontId="5" fillId="3" borderId="98" xfId="0" applyFont="1" applyFill="1" applyBorder="1"/>
    <xf numFmtId="0" fontId="7" fillId="3" borderId="11" xfId="0" applyFont="1" applyFill="1" applyBorder="1" applyAlignment="1">
      <alignment horizontal="center" wrapText="1"/>
    </xf>
    <xf numFmtId="0" fontId="5" fillId="0" borderId="79" xfId="0" applyFont="1" applyBorder="1" applyAlignment="1">
      <alignment horizontal="center"/>
    </xf>
    <xf numFmtId="0" fontId="5" fillId="3" borderId="57" xfId="0" applyFont="1" applyFill="1" applyBorder="1"/>
    <xf numFmtId="0" fontId="7" fillId="3" borderId="0" xfId="0" applyFont="1" applyFill="1" applyAlignment="1">
      <alignment horizontal="center" wrapText="1"/>
    </xf>
    <xf numFmtId="0" fontId="5" fillId="3" borderId="0" xfId="0" applyFont="1" applyFill="1" applyAlignment="1">
      <alignment horizontal="center"/>
    </xf>
    <xf numFmtId="0" fontId="5" fillId="3" borderId="73" xfId="0" applyFont="1" applyFill="1" applyBorder="1" applyAlignment="1">
      <alignment horizontal="center" vertical="center" wrapText="1"/>
    </xf>
    <xf numFmtId="0" fontId="5" fillId="0" borderId="94" xfId="0" applyFont="1" applyBorder="1"/>
    <xf numFmtId="0" fontId="5" fillId="0" borderId="79" xfId="0" applyFont="1" applyBorder="1" applyAlignment="1">
      <alignment wrapText="1"/>
    </xf>
    <xf numFmtId="164" fontId="5" fillId="0" borderId="79" xfId="7" applyNumberFormat="1" applyFont="1" applyBorder="1"/>
    <xf numFmtId="0" fontId="15" fillId="0" borderId="79" xfId="0" applyFont="1" applyBorder="1" applyAlignment="1">
      <alignment horizontal="left" wrapText="1" indent="2"/>
    </xf>
    <xf numFmtId="169" fontId="26" fillId="36" borderId="79" xfId="20" applyBorder="1"/>
    <xf numFmtId="0" fontId="7" fillId="0" borderId="94" xfId="0" applyFont="1" applyBorder="1"/>
    <xf numFmtId="0" fontId="7" fillId="0" borderId="79" xfId="0" applyFont="1" applyBorder="1" applyAlignment="1">
      <alignment wrapText="1"/>
    </xf>
    <xf numFmtId="164" fontId="7" fillId="0" borderId="92" xfId="7" applyNumberFormat="1" applyFont="1" applyBorder="1"/>
    <xf numFmtId="0" fontId="4" fillId="3" borderId="57" xfId="0" applyFont="1" applyFill="1" applyBorder="1" applyAlignment="1">
      <alignment horizontal="left"/>
    </xf>
    <xf numFmtId="164" fontId="5" fillId="3" borderId="0" xfId="7" applyNumberFormat="1" applyFont="1" applyFill="1" applyBorder="1"/>
    <xf numFmtId="164" fontId="5" fillId="3" borderId="0" xfId="7" applyNumberFormat="1" applyFont="1" applyFill="1" applyBorder="1" applyAlignment="1">
      <alignment vertical="center"/>
    </xf>
    <xf numFmtId="164" fontId="5" fillId="3" borderId="73" xfId="7" applyNumberFormat="1" applyFont="1" applyFill="1" applyBorder="1"/>
    <xf numFmtId="164" fontId="5" fillId="0" borderId="79" xfId="7" applyNumberFormat="1" applyFont="1" applyFill="1" applyBorder="1"/>
    <xf numFmtId="0" fontId="15" fillId="0" borderId="79" xfId="0" applyFont="1" applyBorder="1" applyAlignment="1">
      <alignment horizontal="left" wrapText="1" indent="4"/>
    </xf>
    <xf numFmtId="0" fontId="5" fillId="3" borderId="0" xfId="0" applyFont="1" applyFill="1" applyAlignment="1">
      <alignment wrapText="1"/>
    </xf>
    <xf numFmtId="0" fontId="5" fillId="3" borderId="0" xfId="0" applyFont="1" applyFill="1"/>
    <xf numFmtId="0" fontId="5" fillId="3" borderId="73" xfId="0" applyFont="1" applyFill="1" applyBorder="1"/>
    <xf numFmtId="0" fontId="7" fillId="0" borderId="18" xfId="0" applyFont="1" applyBorder="1"/>
    <xf numFmtId="0" fontId="7" fillId="0" borderId="19" xfId="0" applyFont="1" applyBorder="1" applyAlignment="1">
      <alignment wrapText="1"/>
    </xf>
    <xf numFmtId="169" fontId="26" fillId="36" borderId="95" xfId="20" applyBorder="1"/>
    <xf numFmtId="10" fontId="7" fillId="0" borderId="20" xfId="20961" applyNumberFormat="1" applyFont="1" applyBorder="1"/>
    <xf numFmtId="0" fontId="10" fillId="2" borderId="87" xfId="0" applyFont="1" applyFill="1" applyBorder="1" applyAlignment="1">
      <alignment horizontal="right" vertical="center"/>
    </xf>
    <xf numFmtId="0" fontId="10" fillId="2" borderId="75" xfId="0" applyFont="1" applyFill="1" applyBorder="1" applyAlignment="1">
      <alignment vertical="center"/>
    </xf>
    <xf numFmtId="193" fontId="10" fillId="2" borderId="75" xfId="0" applyNumberFormat="1" applyFont="1" applyFill="1" applyBorder="1" applyAlignment="1" applyProtection="1">
      <alignment vertical="center"/>
      <protection locked="0"/>
    </xf>
    <xf numFmtId="0" fontId="10" fillId="0" borderId="79" xfId="0" applyFont="1" applyBorder="1" applyAlignment="1">
      <alignment horizontal="left" vertical="center" wrapText="1"/>
    </xf>
    <xf numFmtId="0" fontId="7" fillId="3" borderId="0" xfId="0" applyFont="1" applyFill="1" applyAlignment="1">
      <alignment horizontal="center"/>
    </xf>
    <xf numFmtId="0" fontId="116" fillId="0" borderId="0" xfId="11" applyFont="1"/>
    <xf numFmtId="0" fontId="117" fillId="0" borderId="0" xfId="0" applyFont="1"/>
    <xf numFmtId="0" fontId="118" fillId="0" borderId="0" xfId="11" applyFont="1"/>
    <xf numFmtId="14" fontId="117" fillId="0" borderId="0" xfId="0" applyNumberFormat="1" applyFont="1"/>
    <xf numFmtId="0" fontId="117" fillId="0" borderId="0" xfId="0" applyFont="1" applyAlignment="1">
      <alignment wrapText="1"/>
    </xf>
    <xf numFmtId="0" fontId="120" fillId="0" borderId="0" xfId="0" applyFont="1"/>
    <xf numFmtId="0" fontId="117" fillId="0" borderId="0" xfId="0" applyFont="1" applyAlignment="1">
      <alignment horizontal="left"/>
    </xf>
    <xf numFmtId="0" fontId="119" fillId="0" borderId="108" xfId="0" applyFont="1" applyBorder="1" applyAlignment="1">
      <alignment horizontal="left" vertical="center" wrapText="1"/>
    </xf>
    <xf numFmtId="0" fontId="125" fillId="0" borderId="0" xfId="0" applyFont="1"/>
    <xf numFmtId="0" fontId="126" fillId="0" borderId="0" xfId="0" applyFont="1"/>
    <xf numFmtId="0" fontId="117" fillId="0" borderId="0" xfId="0" applyFont="1" applyAlignment="1">
      <alignment horizontal="left" vertical="top" wrapText="1"/>
    </xf>
    <xf numFmtId="0" fontId="10" fillId="0" borderId="79" xfId="0" applyFont="1" applyBorder="1" applyAlignment="1">
      <alignment horizontal="center" vertical="center" wrapText="1"/>
    </xf>
    <xf numFmtId="0" fontId="4" fillId="0" borderId="79" xfId="0" applyFont="1" applyBorder="1" applyAlignment="1">
      <alignment horizontal="center" vertical="center"/>
    </xf>
    <xf numFmtId="0" fontId="130" fillId="3" borderId="79" xfId="21414" applyFont="1" applyFill="1" applyBorder="1" applyAlignment="1">
      <alignment horizontal="left" vertical="center" wrapText="1"/>
    </xf>
    <xf numFmtId="0" fontId="131" fillId="0" borderId="79" xfId="21414" applyFont="1" applyBorder="1" applyAlignment="1">
      <alignment horizontal="left" vertical="center" wrapText="1" indent="1"/>
    </xf>
    <xf numFmtId="0" fontId="132" fillId="3" borderId="79" xfId="21414" applyFont="1" applyFill="1" applyBorder="1" applyAlignment="1">
      <alignment horizontal="left" vertical="center" wrapText="1"/>
    </xf>
    <xf numFmtId="0" fontId="131" fillId="3" borderId="79" xfId="21414" applyFont="1" applyFill="1" applyBorder="1" applyAlignment="1">
      <alignment horizontal="left" vertical="center" wrapText="1" indent="1"/>
    </xf>
    <xf numFmtId="0" fontId="130" fillId="0" borderId="115" xfId="0" applyFont="1" applyBorder="1" applyAlignment="1">
      <alignment horizontal="left" vertical="center" wrapText="1"/>
    </xf>
    <xf numFmtId="0" fontId="132" fillId="0" borderId="115" xfId="0" applyFont="1" applyBorder="1" applyAlignment="1">
      <alignment horizontal="left" vertical="center" wrapText="1"/>
    </xf>
    <xf numFmtId="0" fontId="133" fillId="3" borderId="115" xfId="0" applyFont="1" applyFill="1" applyBorder="1" applyAlignment="1">
      <alignment horizontal="left" vertical="center" wrapText="1" indent="1"/>
    </xf>
    <xf numFmtId="0" fontId="132" fillId="3" borderId="115" xfId="0" applyFont="1" applyFill="1" applyBorder="1" applyAlignment="1">
      <alignment horizontal="left" vertical="center" wrapText="1"/>
    </xf>
    <xf numFmtId="0" fontId="132" fillId="3" borderId="116" xfId="0" applyFont="1" applyFill="1" applyBorder="1" applyAlignment="1">
      <alignment horizontal="left" vertical="center" wrapText="1"/>
    </xf>
    <xf numFmtId="0" fontId="133" fillId="0" borderId="115" xfId="0" applyFont="1" applyBorder="1" applyAlignment="1">
      <alignment horizontal="left" vertical="center" wrapText="1" indent="1"/>
    </xf>
    <xf numFmtId="0" fontId="133" fillId="0" borderId="79" xfId="21414" applyFont="1" applyBorder="1" applyAlignment="1">
      <alignment horizontal="left" vertical="center" wrapText="1" indent="1"/>
    </xf>
    <xf numFmtId="0" fontId="132" fillId="0" borderId="79" xfId="21414" applyFont="1" applyBorder="1" applyAlignment="1">
      <alignment horizontal="left" vertical="center" wrapText="1"/>
    </xf>
    <xf numFmtId="0" fontId="134" fillId="0" borderId="79" xfId="21414" applyFont="1" applyBorder="1" applyAlignment="1">
      <alignment horizontal="center" vertical="center" wrapText="1"/>
    </xf>
    <xf numFmtId="0" fontId="132" fillId="3" borderId="117" xfId="0" applyFont="1" applyFill="1" applyBorder="1" applyAlignment="1">
      <alignment horizontal="left" vertical="center" wrapText="1"/>
    </xf>
    <xf numFmtId="0" fontId="0" fillId="0" borderId="118" xfId="0" applyBorder="1"/>
    <xf numFmtId="0" fontId="131" fillId="3" borderId="118" xfId="21414" applyFont="1" applyFill="1" applyBorder="1" applyAlignment="1">
      <alignment horizontal="left" vertical="center" wrapText="1" indent="1"/>
    </xf>
    <xf numFmtId="0" fontId="131" fillId="3" borderId="115" xfId="0" applyFont="1" applyFill="1" applyBorder="1" applyAlignment="1">
      <alignment horizontal="left" vertical="center" wrapText="1" indent="1"/>
    </xf>
    <xf numFmtId="0" fontId="131" fillId="0" borderId="118" xfId="21414" applyFont="1" applyBorder="1" applyAlignment="1">
      <alignment horizontal="left" vertical="center" wrapText="1" indent="1"/>
    </xf>
    <xf numFmtId="0" fontId="131" fillId="0" borderId="115" xfId="0" applyFont="1" applyBorder="1" applyAlignment="1">
      <alignment horizontal="left" vertical="center" wrapText="1" indent="1"/>
    </xf>
    <xf numFmtId="0" fontId="131" fillId="0" borderId="116" xfId="0" applyFont="1" applyBorder="1" applyAlignment="1">
      <alignment horizontal="left" vertical="center" wrapText="1" indent="1"/>
    </xf>
    <xf numFmtId="0" fontId="132" fillId="0" borderId="118" xfId="21414" applyFont="1" applyBorder="1" applyAlignment="1">
      <alignment horizontal="left" vertical="center" wrapText="1"/>
    </xf>
    <xf numFmtId="0" fontId="132" fillId="3" borderId="118" xfId="21414" applyFont="1" applyFill="1" applyBorder="1" applyAlignment="1">
      <alignment horizontal="left" vertical="center" wrapText="1"/>
    </xf>
    <xf numFmtId="0" fontId="134" fillId="0" borderId="118" xfId="21414" applyFont="1" applyBorder="1" applyAlignment="1">
      <alignment horizontal="center" vertical="center" wrapText="1"/>
    </xf>
    <xf numFmtId="0" fontId="135" fillId="0" borderId="118" xfId="0" applyFont="1" applyBorder="1" applyAlignment="1">
      <alignment horizontal="left"/>
    </xf>
    <xf numFmtId="0" fontId="132" fillId="0" borderId="118" xfId="0" applyFont="1" applyBorder="1" applyAlignment="1">
      <alignment horizontal="left" vertical="center" wrapText="1"/>
    </xf>
    <xf numFmtId="0" fontId="0" fillId="0" borderId="0" xfId="0" applyAlignment="1">
      <alignment horizontal="left" vertical="center"/>
    </xf>
    <xf numFmtId="0" fontId="10" fillId="0" borderId="118" xfId="0" applyFont="1" applyBorder="1" applyAlignment="1">
      <alignment horizontal="center" vertical="center" wrapText="1"/>
    </xf>
    <xf numFmtId="0" fontId="132" fillId="0" borderId="123" xfId="0" applyFont="1" applyBorder="1" applyAlignment="1">
      <alignment horizontal="justify" vertical="center" wrapText="1"/>
    </xf>
    <xf numFmtId="0" fontId="131" fillId="0" borderId="117" xfId="0" applyFont="1" applyBorder="1" applyAlignment="1">
      <alignment horizontal="left" vertical="center" wrapText="1" indent="1"/>
    </xf>
    <xf numFmtId="0" fontId="132" fillId="0" borderId="115" xfId="0" applyFont="1" applyBorder="1" applyAlignment="1">
      <alignment horizontal="justify" vertical="center" wrapText="1"/>
    </xf>
    <xf numFmtId="0" fontId="130" fillId="0" borderId="115" xfId="0" applyFont="1" applyBorder="1" applyAlignment="1">
      <alignment horizontal="justify" vertical="center" wrapText="1"/>
    </xf>
    <xf numFmtId="0" fontId="132" fillId="3" borderId="115" xfId="0" applyFont="1" applyFill="1" applyBorder="1" applyAlignment="1">
      <alignment horizontal="justify" vertical="center" wrapText="1"/>
    </xf>
    <xf numFmtId="0" fontId="132" fillId="0" borderId="116" xfId="0" applyFont="1" applyBorder="1" applyAlignment="1">
      <alignment horizontal="justify" vertical="center" wrapText="1"/>
    </xf>
    <xf numFmtId="0" fontId="132" fillId="0" borderId="117" xfId="0" applyFont="1" applyBorder="1" applyAlignment="1">
      <alignment horizontal="justify" vertical="center" wrapText="1"/>
    </xf>
    <xf numFmtId="0" fontId="132" fillId="0" borderId="118" xfId="21414" applyFont="1" applyBorder="1" applyAlignment="1">
      <alignment horizontal="justify" vertical="center" wrapText="1"/>
    </xf>
    <xf numFmtId="0" fontId="133" fillId="0" borderId="109" xfId="0" applyFont="1" applyBorder="1" applyAlignment="1">
      <alignment horizontal="left" vertical="center" wrapText="1" indent="1"/>
    </xf>
    <xf numFmtId="0" fontId="130" fillId="0" borderId="115" xfId="0" applyFont="1" applyBorder="1" applyAlignment="1">
      <alignment vertical="center" wrapText="1"/>
    </xf>
    <xf numFmtId="0" fontId="132" fillId="0" borderId="115" xfId="0" applyFont="1" applyBorder="1" applyAlignment="1">
      <alignment vertical="center" wrapText="1"/>
    </xf>
    <xf numFmtId="0" fontId="132" fillId="0" borderId="118" xfId="21414" applyFont="1" applyBorder="1" applyAlignment="1">
      <alignment vertical="center" wrapText="1"/>
    </xf>
    <xf numFmtId="0" fontId="10" fillId="0" borderId="92" xfId="0" applyFont="1" applyBorder="1" applyAlignment="1">
      <alignment horizontal="center" vertical="center" wrapText="1"/>
    </xf>
    <xf numFmtId="0" fontId="0" fillId="0" borderId="118" xfId="0" applyBorder="1" applyAlignment="1">
      <alignment horizontal="center"/>
    </xf>
    <xf numFmtId="193" fontId="10" fillId="0" borderId="118" xfId="0" applyNumberFormat="1" applyFont="1" applyBorder="1" applyAlignment="1">
      <alignment horizontal="right"/>
    </xf>
    <xf numFmtId="0" fontId="16" fillId="0" borderId="118" xfId="0" applyFont="1" applyBorder="1" applyAlignment="1">
      <alignment vertical="center" wrapText="1"/>
    </xf>
    <xf numFmtId="0" fontId="8" fillId="0" borderId="118" xfId="0" applyFont="1" applyBorder="1" applyAlignment="1">
      <alignment horizontal="left" vertical="center" wrapText="1" indent="1"/>
    </xf>
    <xf numFmtId="0" fontId="4" fillId="0" borderId="118" xfId="0" applyFont="1" applyBorder="1" applyAlignment="1">
      <alignment vertical="center"/>
    </xf>
    <xf numFmtId="0" fontId="136" fillId="0" borderId="118" xfId="0" applyFont="1" applyBorder="1" applyAlignment="1" applyProtection="1">
      <alignment horizontal="left" vertical="center" indent="1"/>
      <protection locked="0"/>
    </xf>
    <xf numFmtId="0" fontId="137" fillId="0" borderId="118" xfId="0" applyFont="1" applyBorder="1" applyAlignment="1" applyProtection="1">
      <alignment horizontal="left" vertical="center" indent="3"/>
      <protection locked="0"/>
    </xf>
    <xf numFmtId="0" fontId="138" fillId="0" borderId="118" xfId="0" applyFont="1" applyBorder="1" applyAlignment="1" applyProtection="1">
      <alignment horizontal="left" vertical="center" indent="3"/>
      <protection locked="0"/>
    </xf>
    <xf numFmtId="0" fontId="4" fillId="0" borderId="118" xfId="0" applyFont="1" applyBorder="1"/>
    <xf numFmtId="0" fontId="0" fillId="0" borderId="0" xfId="0" applyAlignment="1">
      <alignment horizontal="center"/>
    </xf>
    <xf numFmtId="193" fontId="10" fillId="0" borderId="0" xfId="0" applyNumberFormat="1" applyFont="1" applyAlignment="1">
      <alignment horizontal="right"/>
    </xf>
    <xf numFmtId="0" fontId="0" fillId="0" borderId="118" xfId="0" applyBorder="1" applyAlignment="1">
      <alignment horizontal="center" vertical="center"/>
    </xf>
    <xf numFmtId="43" fontId="5" fillId="0" borderId="118" xfId="7" applyFont="1" applyFill="1" applyBorder="1" applyAlignment="1">
      <alignment vertical="center" wrapText="1"/>
    </xf>
    <xf numFmtId="0" fontId="0" fillId="0" borderId="122" xfId="0" applyBorder="1" applyAlignment="1">
      <alignment horizontal="center"/>
    </xf>
    <xf numFmtId="0" fontId="131" fillId="0" borderId="122" xfId="21414" applyFont="1" applyBorder="1" applyAlignment="1">
      <alignment horizontal="left" vertical="center" wrapText="1" indent="1"/>
    </xf>
    <xf numFmtId="0" fontId="131" fillId="3" borderId="118" xfId="0" applyFont="1" applyFill="1" applyBorder="1" applyAlignment="1">
      <alignment horizontal="left" vertical="center" wrapText="1" indent="1"/>
    </xf>
    <xf numFmtId="167" fontId="23" fillId="0" borderId="118" xfId="0" applyNumberFormat="1" applyFont="1" applyBorder="1" applyAlignment="1">
      <alignment horizontal="center"/>
    </xf>
    <xf numFmtId="0" fontId="23" fillId="0" borderId="118" xfId="0" applyFont="1" applyBorder="1"/>
    <xf numFmtId="0" fontId="131" fillId="0" borderId="118" xfId="0" applyFont="1" applyBorder="1" applyAlignment="1">
      <alignment horizontal="left" vertical="center" wrapText="1" indent="1"/>
    </xf>
    <xf numFmtId="0" fontId="133" fillId="3" borderId="118" xfId="0" applyFont="1" applyFill="1" applyBorder="1" applyAlignment="1">
      <alignment horizontal="left" vertical="center" wrapText="1" indent="1"/>
    </xf>
    <xf numFmtId="0" fontId="133" fillId="0" borderId="118" xfId="0" applyFont="1" applyBorder="1" applyAlignment="1">
      <alignment horizontal="left" vertical="center" wrapText="1" indent="1"/>
    </xf>
    <xf numFmtId="167" fontId="22" fillId="0" borderId="50" xfId="0" applyNumberFormat="1" applyFont="1" applyBorder="1" applyAlignment="1">
      <alignment horizontal="center"/>
    </xf>
    <xf numFmtId="167" fontId="18" fillId="0" borderId="52" xfId="0" applyNumberFormat="1" applyFont="1" applyBorder="1" applyAlignment="1">
      <alignment horizontal="center"/>
    </xf>
    <xf numFmtId="193" fontId="22" fillId="0" borderId="26" xfId="0" applyNumberFormat="1" applyFont="1" applyBorder="1" applyAlignment="1">
      <alignment horizontal="center" vertical="center"/>
    </xf>
    <xf numFmtId="0" fontId="120" fillId="0" borderId="118" xfId="0" applyFont="1" applyBorder="1"/>
    <xf numFmtId="49" fontId="122" fillId="0" borderId="118" xfId="5" applyNumberFormat="1" applyFont="1" applyBorder="1" applyAlignment="1" applyProtection="1">
      <alignment horizontal="right" vertical="center"/>
      <protection locked="0"/>
    </xf>
    <xf numFmtId="0" fontId="121" fillId="3" borderId="118" xfId="13" applyFont="1" applyFill="1" applyBorder="1" applyAlignment="1" applyProtection="1">
      <alignment horizontal="left" vertical="center" wrapText="1"/>
      <protection locked="0"/>
    </xf>
    <xf numFmtId="49" fontId="121" fillId="3" borderId="118" xfId="5" applyNumberFormat="1" applyFont="1" applyFill="1" applyBorder="1" applyAlignment="1" applyProtection="1">
      <alignment horizontal="right" vertical="center"/>
      <protection locked="0"/>
    </xf>
    <xf numFmtId="0" fontId="121" fillId="0" borderId="118" xfId="13" applyFont="1" applyBorder="1" applyAlignment="1" applyProtection="1">
      <alignment horizontal="left" vertical="center" wrapText="1"/>
      <protection locked="0"/>
    </xf>
    <xf numFmtId="49" fontId="121" fillId="0" borderId="118" xfId="5" applyNumberFormat="1" applyFont="1" applyBorder="1" applyAlignment="1" applyProtection="1">
      <alignment horizontal="right" vertical="center"/>
      <protection locked="0"/>
    </xf>
    <xf numFmtId="0" fontId="123" fillId="0" borderId="118" xfId="13" applyFont="1" applyBorder="1" applyAlignment="1" applyProtection="1">
      <alignment horizontal="left" vertical="center" wrapText="1"/>
      <protection locked="0"/>
    </xf>
    <xf numFmtId="0" fontId="120" fillId="0" borderId="118" xfId="0" applyFont="1" applyBorder="1" applyAlignment="1">
      <alignment horizontal="center" vertical="center" wrapText="1"/>
    </xf>
    <xf numFmtId="166" fontId="116" fillId="35" borderId="126" xfId="21413" applyFont="1" applyFill="1" applyBorder="1"/>
    <xf numFmtId="0" fontId="116" fillId="0" borderId="126" xfId="0" applyFont="1" applyBorder="1"/>
    <xf numFmtId="0" fontId="116" fillId="0" borderId="126" xfId="0" applyFont="1" applyBorder="1" applyAlignment="1">
      <alignment horizontal="left" indent="8"/>
    </xf>
    <xf numFmtId="0" fontId="116" fillId="0" borderId="126" xfId="0" applyFont="1" applyBorder="1" applyAlignment="1">
      <alignment wrapText="1"/>
    </xf>
    <xf numFmtId="0" fontId="119" fillId="0" borderId="126" xfId="0" applyFont="1" applyBorder="1"/>
    <xf numFmtId="49" fontId="122" fillId="0" borderId="126" xfId="5" applyNumberFormat="1" applyFont="1" applyBorder="1" applyAlignment="1" applyProtection="1">
      <alignment horizontal="right" vertical="center" wrapText="1"/>
      <protection locked="0"/>
    </xf>
    <xf numFmtId="49" fontId="121" fillId="3" borderId="126" xfId="5" applyNumberFormat="1" applyFont="1" applyFill="1" applyBorder="1" applyAlignment="1" applyProtection="1">
      <alignment horizontal="right" vertical="center" wrapText="1"/>
      <protection locked="0"/>
    </xf>
    <xf numFmtId="49" fontId="121" fillId="0" borderId="126" xfId="5" applyNumberFormat="1" applyFont="1" applyBorder="1" applyAlignment="1" applyProtection="1">
      <alignment horizontal="right" vertical="center" wrapText="1"/>
      <protection locked="0"/>
    </xf>
    <xf numFmtId="0" fontId="116" fillId="0" borderId="126" xfId="0" applyFont="1" applyBorder="1" applyAlignment="1">
      <alignment horizontal="center" vertical="center" wrapText="1"/>
    </xf>
    <xf numFmtId="0" fontId="116" fillId="0" borderId="127" xfId="0" applyFont="1" applyBorder="1" applyAlignment="1">
      <alignment horizontal="center" vertical="center" wrapText="1"/>
    </xf>
    <xf numFmtId="0" fontId="116" fillId="0" borderId="126" xfId="0" applyFont="1" applyBorder="1" applyAlignment="1">
      <alignment horizontal="center" vertical="center"/>
    </xf>
    <xf numFmtId="0" fontId="116" fillId="0" borderId="0" xfId="0" applyFont="1"/>
    <xf numFmtId="0" fontId="116" fillId="0" borderId="0" xfId="0" applyFont="1" applyAlignment="1">
      <alignment wrapText="1"/>
    </xf>
    <xf numFmtId="14" fontId="116" fillId="0" borderId="0" xfId="0" applyNumberFormat="1" applyFont="1"/>
    <xf numFmtId="0" fontId="116" fillId="0" borderId="126" xfId="0" applyFont="1" applyBorder="1" applyAlignment="1">
      <alignment horizontal="left" vertical="center" wrapText="1"/>
    </xf>
    <xf numFmtId="0" fontId="120" fillId="0" borderId="126" xfId="0" applyFont="1" applyBorder="1"/>
    <xf numFmtId="0" fontId="119" fillId="0" borderId="126" xfId="0" applyFont="1" applyBorder="1" applyAlignment="1">
      <alignment horizontal="left" wrapText="1" indent="1"/>
    </xf>
    <xf numFmtId="0" fontId="119" fillId="0" borderId="126" xfId="0" applyFont="1" applyBorder="1" applyAlignment="1">
      <alignment horizontal="left" vertical="center" indent="1"/>
    </xf>
    <xf numFmtId="0" fontId="117" fillId="0" borderId="126" xfId="0" applyFont="1" applyBorder="1"/>
    <xf numFmtId="0" fontId="116" fillId="0" borderId="126" xfId="0" applyFont="1" applyBorder="1" applyAlignment="1">
      <alignment horizontal="left" wrapText="1" indent="1"/>
    </xf>
    <xf numFmtId="0" fontId="116" fillId="0" borderId="126" xfId="0" applyFont="1" applyBorder="1" applyAlignment="1">
      <alignment horizontal="left" indent="1"/>
    </xf>
    <xf numFmtId="0" fontId="116" fillId="0" borderId="126" xfId="0" applyFont="1" applyBorder="1" applyAlignment="1">
      <alignment horizontal="left" wrapText="1" indent="4"/>
    </xf>
    <xf numFmtId="0" fontId="116" fillId="0" borderId="126" xfId="0" applyFont="1" applyBorder="1" applyAlignment="1">
      <alignment horizontal="left" indent="3"/>
    </xf>
    <xf numFmtId="0" fontId="119" fillId="0" borderId="126" xfId="0" applyFont="1" applyBorder="1" applyAlignment="1">
      <alignment horizontal="left" indent="1"/>
    </xf>
    <xf numFmtId="0" fontId="120" fillId="0" borderId="126" xfId="0" applyFont="1" applyBorder="1" applyAlignment="1">
      <alignment horizontal="center" vertical="center" wrapText="1"/>
    </xf>
    <xf numFmtId="0" fontId="116" fillId="77" borderId="126" xfId="0" applyFont="1" applyFill="1" applyBorder="1"/>
    <xf numFmtId="0" fontId="119" fillId="0" borderId="7" xfId="0" applyFont="1" applyBorder="1"/>
    <xf numFmtId="0" fontId="116" fillId="0" borderId="126" xfId="0" applyFont="1" applyBorder="1" applyAlignment="1">
      <alignment horizontal="left" wrapText="1" indent="2"/>
    </xf>
    <xf numFmtId="0" fontId="116" fillId="0" borderId="126" xfId="0" applyFont="1" applyBorder="1" applyAlignment="1">
      <alignment horizontal="left" wrapText="1"/>
    </xf>
    <xf numFmtId="0" fontId="119" fillId="79" borderId="126" xfId="0" applyFont="1" applyFill="1" applyBorder="1"/>
    <xf numFmtId="0" fontId="116" fillId="0" borderId="126" xfId="0" applyFont="1" applyBorder="1" applyAlignment="1">
      <alignment horizontal="center"/>
    </xf>
    <xf numFmtId="0" fontId="116" fillId="0" borderId="0" xfId="0" applyFont="1" applyAlignment="1">
      <alignment horizontal="center" vertical="center"/>
    </xf>
    <xf numFmtId="0" fontId="116" fillId="0" borderId="7"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47" xfId="0" applyFont="1" applyBorder="1" applyAlignment="1">
      <alignment wrapText="1"/>
    </xf>
    <xf numFmtId="0" fontId="116" fillId="0" borderId="7" xfId="0" applyFont="1" applyBorder="1" applyAlignment="1">
      <alignment wrapText="1"/>
    </xf>
    <xf numFmtId="0" fontId="116" fillId="0" borderId="0" xfId="0" applyFont="1" applyAlignment="1">
      <alignment horizontal="center" vertical="center" wrapText="1"/>
    </xf>
    <xf numFmtId="0" fontId="116" fillId="0" borderId="125" xfId="0" applyFont="1" applyBorder="1" applyAlignment="1">
      <alignment horizontal="center" vertical="center" wrapText="1"/>
    </xf>
    <xf numFmtId="0" fontId="116" fillId="0" borderId="128" xfId="0" applyFont="1" applyBorder="1" applyAlignment="1">
      <alignment horizontal="center" vertical="center" wrapText="1"/>
    </xf>
    <xf numFmtId="0" fontId="116" fillId="0" borderId="124" xfId="0" applyFont="1" applyBorder="1" applyAlignment="1">
      <alignment horizontal="center" vertical="center" wrapText="1"/>
    </xf>
    <xf numFmtId="49" fontId="116" fillId="0" borderId="132" xfId="0" applyNumberFormat="1" applyFont="1" applyBorder="1" applyAlignment="1">
      <alignment horizontal="left" wrapText="1" indent="1"/>
    </xf>
    <xf numFmtId="0" fontId="116" fillId="0" borderId="133" xfId="0" applyFont="1" applyBorder="1" applyAlignment="1">
      <alignment horizontal="left" wrapText="1" indent="1"/>
    </xf>
    <xf numFmtId="49" fontId="116" fillId="0" borderId="134" xfId="0" applyNumberFormat="1" applyFont="1" applyBorder="1" applyAlignment="1">
      <alignment horizontal="left" wrapText="1" indent="1"/>
    </xf>
    <xf numFmtId="0" fontId="116" fillId="0" borderId="135" xfId="0" applyFont="1" applyBorder="1" applyAlignment="1">
      <alignment horizontal="left" wrapText="1" indent="1"/>
    </xf>
    <xf numFmtId="49" fontId="116" fillId="0" borderId="135" xfId="0" applyNumberFormat="1" applyFont="1" applyBorder="1" applyAlignment="1">
      <alignment horizontal="left" wrapText="1" indent="3"/>
    </xf>
    <xf numFmtId="49" fontId="116" fillId="0" borderId="134" xfId="0" applyNumberFormat="1" applyFont="1" applyBorder="1" applyAlignment="1">
      <alignment horizontal="left" wrapText="1" indent="3"/>
    </xf>
    <xf numFmtId="49" fontId="116" fillId="0" borderId="135" xfId="0" applyNumberFormat="1" applyFont="1" applyBorder="1" applyAlignment="1">
      <alignment horizontal="left" wrapText="1" indent="2"/>
    </xf>
    <xf numFmtId="49" fontId="116" fillId="0" borderId="134" xfId="0" applyNumberFormat="1" applyFont="1" applyBorder="1" applyAlignment="1">
      <alignment horizontal="left" wrapText="1" indent="2"/>
    </xf>
    <xf numFmtId="49" fontId="116" fillId="0" borderId="134" xfId="0" applyNumberFormat="1" applyFont="1" applyBorder="1" applyAlignment="1">
      <alignment horizontal="left" vertical="top" wrapText="1" indent="2"/>
    </xf>
    <xf numFmtId="0" fontId="116" fillId="78" borderId="134" xfId="0" applyFont="1" applyFill="1" applyBorder="1"/>
    <xf numFmtId="0" fontId="116" fillId="78" borderId="126" xfId="0" applyFont="1" applyFill="1" applyBorder="1"/>
    <xf numFmtId="0" fontId="116" fillId="78" borderId="135" xfId="0" applyFont="1" applyFill="1" applyBorder="1"/>
    <xf numFmtId="49" fontId="116" fillId="0" borderId="134" xfId="0" applyNumberFormat="1" applyFont="1" applyBorder="1" applyAlignment="1">
      <alignment horizontal="left" indent="1"/>
    </xf>
    <xf numFmtId="0" fontId="116" fillId="0" borderId="135" xfId="0" applyFont="1" applyBorder="1" applyAlignment="1">
      <alignment horizontal="left" indent="1"/>
    </xf>
    <xf numFmtId="49" fontId="116" fillId="0" borderId="135" xfId="0" applyNumberFormat="1" applyFont="1" applyBorder="1" applyAlignment="1">
      <alignment horizontal="left" indent="1"/>
    </xf>
    <xf numFmtId="49" fontId="116" fillId="0" borderId="135" xfId="0" applyNumberFormat="1" applyFont="1" applyBorder="1" applyAlignment="1">
      <alignment horizontal="left" indent="3"/>
    </xf>
    <xf numFmtId="49" fontId="116" fillId="0" borderId="134" xfId="0" applyNumberFormat="1" applyFont="1" applyBorder="1" applyAlignment="1">
      <alignment horizontal="left" indent="3"/>
    </xf>
    <xf numFmtId="0" fontId="116" fillId="0" borderId="135" xfId="0" applyFont="1" applyBorder="1" applyAlignment="1">
      <alignment horizontal="left" indent="2"/>
    </xf>
    <xf numFmtId="0" fontId="116" fillId="0" borderId="134" xfId="0" applyFont="1" applyBorder="1" applyAlignment="1">
      <alignment horizontal="left" indent="2"/>
    </xf>
    <xf numFmtId="0" fontId="116" fillId="0" borderId="134" xfId="0" applyFont="1" applyBorder="1" applyAlignment="1">
      <alignment horizontal="left" indent="1"/>
    </xf>
    <xf numFmtId="0" fontId="119" fillId="0" borderId="63" xfId="0" applyFont="1" applyBorder="1"/>
    <xf numFmtId="0" fontId="119" fillId="0" borderId="58" xfId="0" applyFont="1" applyBorder="1"/>
    <xf numFmtId="0" fontId="116" fillId="0" borderId="63" xfId="0" applyFont="1" applyBorder="1"/>
    <xf numFmtId="0" fontId="116" fillId="0" borderId="0" xfId="0" applyFont="1" applyAlignment="1">
      <alignment horizontal="left"/>
    </xf>
    <xf numFmtId="0" fontId="119" fillId="0" borderId="126" xfId="0" applyFont="1" applyBorder="1" applyAlignment="1">
      <alignment horizontal="left" vertical="center" wrapText="1"/>
    </xf>
    <xf numFmtId="0" fontId="10" fillId="0" borderId="0" xfId="0" applyFont="1" applyAlignment="1">
      <alignment wrapText="1"/>
    </xf>
    <xf numFmtId="0" fontId="121" fillId="0" borderId="126" xfId="0" applyFont="1" applyBorder="1"/>
    <xf numFmtId="0" fontId="119" fillId="0" borderId="126" xfId="0" applyFont="1" applyBorder="1" applyAlignment="1">
      <alignment horizontal="center" vertical="center" wrapText="1"/>
    </xf>
    <xf numFmtId="0" fontId="121" fillId="0" borderId="0" xfId="0" applyFont="1" applyAlignment="1">
      <alignment horizontal="center" vertical="center"/>
    </xf>
    <xf numFmtId="0" fontId="121" fillId="0" borderId="0" xfId="0" applyFont="1"/>
    <xf numFmtId="0" fontId="139" fillId="0" borderId="0" xfId="0" applyFont="1"/>
    <xf numFmtId="0" fontId="116" fillId="0" borderId="113" xfId="0" applyFont="1" applyBorder="1" applyAlignment="1">
      <alignment horizontal="left" vertical="center" wrapText="1" indent="1" readingOrder="1"/>
    </xf>
    <xf numFmtId="0" fontId="121" fillId="0" borderId="126" xfId="0" applyFont="1" applyBorder="1" applyAlignment="1">
      <alignment horizontal="left" indent="3"/>
    </xf>
    <xf numFmtId="0" fontId="119" fillId="0" borderId="126" xfId="0" applyFont="1" applyBorder="1" applyAlignment="1">
      <alignment vertical="center" wrapText="1" readingOrder="1"/>
    </xf>
    <xf numFmtId="0" fontId="121" fillId="0" borderId="126" xfId="0" applyFont="1" applyBorder="1" applyAlignment="1">
      <alignment horizontal="left" indent="2"/>
    </xf>
    <xf numFmtId="0" fontId="116" fillId="0" borderId="114" xfId="0" applyFont="1" applyBorder="1" applyAlignment="1">
      <alignment vertical="center" wrapText="1" readingOrder="1"/>
    </xf>
    <xf numFmtId="0" fontId="121" fillId="0" borderId="127" xfId="0" applyFont="1" applyBorder="1" applyAlignment="1">
      <alignment horizontal="left" indent="2"/>
    </xf>
    <xf numFmtId="0" fontId="116" fillId="0" borderId="113" xfId="0" applyFont="1" applyBorder="1" applyAlignment="1">
      <alignment vertical="center" wrapText="1" readingOrder="1"/>
    </xf>
    <xf numFmtId="0" fontId="116" fillId="0" borderId="112" xfId="0" applyFont="1" applyBorder="1" applyAlignment="1">
      <alignment vertical="center" wrapText="1" readingOrder="1"/>
    </xf>
    <xf numFmtId="0" fontId="139" fillId="0" borderId="7" xfId="0" applyFont="1" applyBorder="1"/>
    <xf numFmtId="0" fontId="106" fillId="0" borderId="126" xfId="0" applyFont="1" applyBorder="1" applyAlignment="1">
      <alignment vertical="center" wrapText="1"/>
    </xf>
    <xf numFmtId="0" fontId="106" fillId="0" borderId="126" xfId="0" applyFont="1" applyBorder="1" applyAlignment="1">
      <alignment horizontal="left" vertical="center" wrapText="1"/>
    </xf>
    <xf numFmtId="0" fontId="106" fillId="0" borderId="126" xfId="0" applyFont="1" applyBorder="1" applyAlignment="1">
      <alignment horizontal="left" indent="2"/>
    </xf>
    <xf numFmtId="0" fontId="106" fillId="0" borderId="126" xfId="0" applyFont="1" applyBorder="1" applyAlignment="1">
      <alignment horizontal="left" vertical="center" indent="1"/>
    </xf>
    <xf numFmtId="0" fontId="106" fillId="0" borderId="126" xfId="0" applyFont="1" applyBorder="1" applyAlignment="1">
      <alignment horizontal="left" vertical="center" wrapText="1" indent="1"/>
    </xf>
    <xf numFmtId="0" fontId="106" fillId="0" borderId="126" xfId="0" applyFont="1" applyBorder="1" applyAlignment="1">
      <alignment horizontal="right" vertical="center"/>
    </xf>
    <xf numFmtId="49" fontId="106" fillId="0" borderId="126" xfId="0" applyNumberFormat="1" applyFont="1" applyBorder="1" applyAlignment="1">
      <alignment horizontal="right" vertical="center"/>
    </xf>
    <xf numFmtId="49" fontId="106" fillId="0" borderId="126" xfId="0" applyNumberFormat="1" applyFont="1" applyBorder="1" applyAlignment="1">
      <alignment vertical="top" wrapText="1"/>
    </xf>
    <xf numFmtId="49" fontId="106" fillId="0" borderId="126" xfId="0" applyNumberFormat="1" applyFont="1" applyBorder="1" applyAlignment="1">
      <alignment horizontal="left" vertical="top" wrapText="1" indent="2"/>
    </xf>
    <xf numFmtId="49" fontId="106" fillId="0" borderId="126" xfId="0" applyNumberFormat="1" applyFont="1" applyBorder="1" applyAlignment="1">
      <alignment horizontal="left" vertical="center" wrapText="1" indent="3"/>
    </xf>
    <xf numFmtId="49" fontId="106" fillId="0" borderId="126" xfId="0" applyNumberFormat="1" applyFont="1" applyBorder="1" applyAlignment="1">
      <alignment horizontal="left" wrapText="1" indent="2"/>
    </xf>
    <xf numFmtId="49" fontId="106" fillId="0" borderId="126" xfId="0" applyNumberFormat="1" applyFont="1" applyBorder="1" applyAlignment="1">
      <alignment horizontal="left" vertical="top" wrapText="1"/>
    </xf>
    <xf numFmtId="49" fontId="106" fillId="0" borderId="126" xfId="0" applyNumberFormat="1" applyFont="1" applyBorder="1" applyAlignment="1">
      <alignment horizontal="left" wrapText="1" indent="3"/>
    </xf>
    <xf numFmtId="49" fontId="106" fillId="0" borderId="126" xfId="0" applyNumberFormat="1" applyFont="1" applyBorder="1" applyAlignment="1">
      <alignment vertical="center"/>
    </xf>
    <xf numFmtId="49" fontId="106" fillId="0" borderId="126" xfId="0" applyNumberFormat="1" applyFont="1" applyBorder="1" applyAlignment="1">
      <alignment horizontal="left" indent="3"/>
    </xf>
    <xf numFmtId="0" fontId="106" fillId="0" borderId="126" xfId="0" applyFont="1" applyBorder="1" applyAlignment="1">
      <alignment horizontal="left" indent="1"/>
    </xf>
    <xf numFmtId="0" fontId="106" fillId="0" borderId="126" xfId="0" applyFont="1" applyBorder="1" applyAlignment="1">
      <alignment horizontal="left" wrapText="1" indent="2"/>
    </xf>
    <xf numFmtId="0" fontId="106" fillId="0" borderId="126" xfId="0" applyFont="1" applyBorder="1" applyAlignment="1">
      <alignment horizontal="left" vertical="top" wrapText="1"/>
    </xf>
    <xf numFmtId="0" fontId="105" fillId="0" borderId="7" xfId="0" applyFont="1" applyBorder="1" applyAlignment="1">
      <alignment wrapText="1"/>
    </xf>
    <xf numFmtId="0" fontId="106" fillId="0" borderId="126" xfId="0" applyFont="1" applyBorder="1" applyAlignment="1">
      <alignment horizontal="left" vertical="top" wrapText="1" indent="2"/>
    </xf>
    <xf numFmtId="0" fontId="106" fillId="0" borderId="126" xfId="0" applyFont="1" applyBorder="1" applyAlignment="1">
      <alignment horizontal="left" wrapText="1"/>
    </xf>
    <xf numFmtId="0" fontId="106" fillId="0" borderId="126" xfId="12672" applyFont="1" applyBorder="1" applyAlignment="1">
      <alignment horizontal="left" vertical="center" wrapText="1" indent="2"/>
    </xf>
    <xf numFmtId="0" fontId="106" fillId="0" borderId="126" xfId="0" applyFont="1" applyBorder="1" applyAlignment="1">
      <alignment wrapText="1"/>
    </xf>
    <xf numFmtId="0" fontId="106" fillId="0" borderId="126" xfId="0" applyFont="1" applyBorder="1"/>
    <xf numFmtId="0" fontId="106" fillId="0" borderId="126" xfId="12672" applyFont="1" applyBorder="1" applyAlignment="1">
      <alignment horizontal="left" vertical="center" wrapText="1"/>
    </xf>
    <xf numFmtId="0" fontId="105" fillId="0" borderId="126" xfId="0" applyFont="1" applyBorder="1" applyAlignment="1">
      <alignment wrapText="1"/>
    </xf>
    <xf numFmtId="0" fontId="106" fillId="0" borderId="128" xfId="0" applyFont="1" applyBorder="1" applyAlignment="1">
      <alignment horizontal="left" vertical="center" wrapText="1"/>
    </xf>
    <xf numFmtId="0" fontId="106" fillId="0" borderId="126" xfId="0" applyFont="1" applyBorder="1" applyAlignment="1">
      <alignment vertical="center"/>
    </xf>
    <xf numFmtId="0" fontId="106" fillId="0" borderId="128" xfId="13" applyFont="1" applyBorder="1" applyAlignment="1" applyProtection="1">
      <alignment horizontal="left" vertical="top" wrapText="1"/>
      <protection locked="0"/>
    </xf>
    <xf numFmtId="0" fontId="106" fillId="0" borderId="129" xfId="13" applyFont="1" applyBorder="1" applyAlignment="1" applyProtection="1">
      <alignment horizontal="left" vertical="top" wrapText="1"/>
      <protection locked="0"/>
    </xf>
    <xf numFmtId="0" fontId="106" fillId="0" borderId="127" xfId="0" applyFont="1" applyBorder="1" applyAlignment="1">
      <alignment vertical="center" wrapText="1"/>
    </xf>
    <xf numFmtId="0" fontId="116" fillId="0" borderId="0" xfId="0" applyFont="1" applyAlignment="1">
      <alignment horizontal="left" vertical="center" indent="1"/>
    </xf>
    <xf numFmtId="0" fontId="116" fillId="0" borderId="0" xfId="0" applyFont="1" applyAlignment="1">
      <alignment vertical="center" wrapText="1"/>
    </xf>
    <xf numFmtId="0" fontId="127" fillId="0" borderId="0" xfId="0" applyFont="1" applyAlignment="1">
      <alignment horizontal="left" vertical="center" wrapText="1" readingOrder="1"/>
    </xf>
    <xf numFmtId="0" fontId="116" fillId="0" borderId="0" xfId="0" applyFont="1" applyAlignment="1">
      <alignment horizontal="left" vertical="center" wrapText="1"/>
    </xf>
    <xf numFmtId="0" fontId="106" fillId="0" borderId="127" xfId="0" applyFont="1" applyBorder="1" applyAlignment="1">
      <alignment horizontal="left" indent="2"/>
    </xf>
    <xf numFmtId="0" fontId="106" fillId="0" borderId="114" xfId="0" applyFont="1" applyBorder="1" applyAlignment="1">
      <alignment horizontal="left" vertical="center" wrapText="1" readingOrder="1"/>
    </xf>
    <xf numFmtId="0" fontId="106" fillId="0" borderId="126" xfId="0" applyFont="1" applyBorder="1" applyAlignment="1">
      <alignment horizontal="left" vertical="center" wrapText="1" readingOrder="1"/>
    </xf>
    <xf numFmtId="167" fontId="19" fillId="80" borderId="51" xfId="0" applyNumberFormat="1" applyFont="1" applyFill="1" applyBorder="1" applyAlignment="1">
      <alignment horizontal="center"/>
    </xf>
    <xf numFmtId="0" fontId="12" fillId="0" borderId="79" xfId="17" applyFill="1" applyBorder="1" applyAlignment="1" applyProtection="1">
      <alignment horizontal="left" vertical="top" wrapText="1"/>
    </xf>
    <xf numFmtId="0" fontId="106" fillId="0" borderId="0" xfId="0" applyFont="1" applyAlignment="1">
      <alignment wrapText="1"/>
    </xf>
    <xf numFmtId="164" fontId="0" fillId="0" borderId="79" xfId="7" applyNumberFormat="1" applyFont="1" applyBorder="1"/>
    <xf numFmtId="164" fontId="0" fillId="0" borderId="118" xfId="7" applyNumberFormat="1" applyFont="1" applyBorder="1"/>
    <xf numFmtId="0" fontId="10" fillId="0" borderId="135" xfId="0" applyFont="1" applyBorder="1" applyAlignment="1">
      <alignment vertical="center"/>
    </xf>
    <xf numFmtId="9" fontId="5" fillId="0" borderId="17" xfId="0" applyNumberFormat="1" applyFont="1" applyBorder="1"/>
    <xf numFmtId="0" fontId="10" fillId="0" borderId="87" xfId="0" applyFont="1" applyBorder="1" applyAlignment="1">
      <alignment vertical="center"/>
    </xf>
    <xf numFmtId="9" fontId="5" fillId="0" borderId="92" xfId="0" applyNumberFormat="1" applyFont="1" applyBorder="1"/>
    <xf numFmtId="164" fontId="0" fillId="35" borderId="14" xfId="7" applyNumberFormat="1" applyFont="1" applyFill="1" applyBorder="1" applyAlignment="1">
      <alignment horizontal="center" vertical="center"/>
    </xf>
    <xf numFmtId="164" fontId="0" fillId="0" borderId="14" xfId="7" applyNumberFormat="1" applyFont="1" applyFill="1" applyBorder="1" applyAlignment="1">
      <alignment horizontal="center" vertical="center"/>
    </xf>
    <xf numFmtId="193" fontId="8" fillId="0" borderId="16" xfId="2" applyNumberFormat="1" applyFont="1" applyFill="1" applyBorder="1" applyAlignment="1" applyProtection="1">
      <alignment vertical="top"/>
    </xf>
    <xf numFmtId="9" fontId="5" fillId="0" borderId="134" xfId="20961" applyFont="1" applyBorder="1"/>
    <xf numFmtId="165" fontId="5" fillId="0" borderId="74" xfId="20961" applyNumberFormat="1" applyFont="1" applyBorder="1" applyAlignment="1">
      <alignment vertical="center"/>
    </xf>
    <xf numFmtId="3" fontId="120" fillId="0" borderId="118" xfId="0" applyNumberFormat="1" applyFont="1" applyBorder="1"/>
    <xf numFmtId="164" fontId="119" fillId="0" borderId="126" xfId="7" applyNumberFormat="1" applyFont="1" applyBorder="1"/>
    <xf numFmtId="0" fontId="142" fillId="0" borderId="126" xfId="0" applyFont="1" applyBorder="1"/>
    <xf numFmtId="43" fontId="119" fillId="0" borderId="63" xfId="0" applyNumberFormat="1" applyFont="1" applyBorder="1"/>
    <xf numFmtId="43" fontId="116" fillId="0" borderId="126" xfId="0" applyNumberFormat="1" applyFont="1" applyBorder="1"/>
    <xf numFmtId="10" fontId="121" fillId="0" borderId="126" xfId="0" applyNumberFormat="1" applyFont="1" applyBorder="1"/>
    <xf numFmtId="10" fontId="142" fillId="0" borderId="126" xfId="0" applyNumberFormat="1" applyFont="1" applyBorder="1"/>
    <xf numFmtId="3" fontId="0" fillId="0" borderId="118" xfId="0" applyNumberFormat="1" applyBorder="1"/>
    <xf numFmtId="43" fontId="5" fillId="0" borderId="79" xfId="0" applyNumberFormat="1" applyFont="1" applyBorder="1" applyAlignment="1">
      <alignment vertical="center"/>
    </xf>
    <xf numFmtId="0" fontId="8" fillId="0" borderId="126" xfId="13" applyFont="1" applyBorder="1" applyAlignment="1" applyProtection="1">
      <alignment wrapText="1"/>
      <protection locked="0"/>
    </xf>
    <xf numFmtId="0" fontId="8" fillId="0" borderId="3" xfId="13" applyFont="1" applyBorder="1" applyAlignment="1" applyProtection="1">
      <alignment vertical="center" wrapText="1"/>
      <protection locked="0"/>
    </xf>
    <xf numFmtId="4" fontId="116" fillId="0" borderId="126" xfId="0" applyNumberFormat="1" applyFont="1" applyBorder="1"/>
    <xf numFmtId="43" fontId="121" fillId="0" borderId="126" xfId="0" applyNumberFormat="1" applyFont="1" applyBorder="1"/>
    <xf numFmtId="43" fontId="142" fillId="0" borderId="126" xfId="0" applyNumberFormat="1" applyFont="1" applyBorder="1"/>
    <xf numFmtId="43" fontId="0" fillId="0" borderId="118" xfId="0" applyNumberFormat="1" applyBorder="1"/>
    <xf numFmtId="0" fontId="14" fillId="0" borderId="21" xfId="0" applyFont="1" applyBorder="1" applyAlignment="1">
      <alignment wrapText="1"/>
    </xf>
    <xf numFmtId="9" fontId="5" fillId="0" borderId="132" xfId="0" applyNumberFormat="1" applyFont="1" applyBorder="1"/>
    <xf numFmtId="193" fontId="8" fillId="0" borderId="134" xfId="0" applyNumberFormat="1" applyFont="1" applyBorder="1" applyAlignment="1" applyProtection="1">
      <alignment vertical="center" wrapText="1"/>
      <protection locked="0"/>
    </xf>
    <xf numFmtId="193" fontId="8" fillId="0" borderId="134" xfId="0" applyNumberFormat="1" applyFont="1" applyBorder="1" applyAlignment="1" applyProtection="1">
      <alignment horizontal="right" vertical="center" wrapText="1"/>
      <protection locked="0"/>
    </xf>
    <xf numFmtId="10" fontId="5" fillId="0" borderId="134" xfId="20961" applyNumberFormat="1" applyFont="1" applyFill="1" applyBorder="1" applyAlignment="1" applyProtection="1">
      <alignment horizontal="right" vertical="center" wrapText="1"/>
      <protection locked="0"/>
    </xf>
    <xf numFmtId="193" fontId="10" fillId="2" borderId="134" xfId="0" applyNumberFormat="1" applyFont="1" applyFill="1" applyBorder="1" applyAlignment="1" applyProtection="1">
      <alignment vertical="center"/>
      <protection locked="0"/>
    </xf>
    <xf numFmtId="193" fontId="10" fillId="2" borderId="61" xfId="0" applyNumberFormat="1" applyFont="1" applyFill="1" applyBorder="1" applyAlignment="1" applyProtection="1">
      <alignment vertical="center"/>
      <protection locked="0"/>
    </xf>
    <xf numFmtId="10" fontId="5" fillId="0" borderId="19" xfId="20961" applyNumberFormat="1" applyFont="1" applyFill="1" applyBorder="1" applyAlignment="1" applyProtection="1">
      <alignment horizontal="right" vertical="center" wrapText="1"/>
      <protection locked="0"/>
    </xf>
    <xf numFmtId="10" fontId="5" fillId="0" borderId="132" xfId="20961" applyNumberFormat="1" applyFont="1" applyFill="1" applyBorder="1" applyAlignment="1" applyProtection="1">
      <alignment horizontal="right" vertical="center" wrapText="1"/>
      <protection locked="0"/>
    </xf>
    <xf numFmtId="49" fontId="109" fillId="0" borderId="126" xfId="0" applyNumberFormat="1" applyFont="1" applyBorder="1" applyAlignment="1">
      <alignment horizontal="right" vertical="center" wrapText="1"/>
    </xf>
    <xf numFmtId="0" fontId="12" fillId="0" borderId="126" xfId="17" applyFill="1" applyBorder="1" applyAlignment="1" applyProtection="1"/>
    <xf numFmtId="0" fontId="8" fillId="0" borderId="0" xfId="11" applyFont="1"/>
    <xf numFmtId="0" fontId="143" fillId="0" borderId="0" xfId="11" applyFont="1"/>
    <xf numFmtId="0" fontId="144" fillId="0" borderId="0" xfId="0" applyFont="1"/>
    <xf numFmtId="0" fontId="145" fillId="81" borderId="13" xfId="0" applyFont="1" applyFill="1" applyBorder="1" applyAlignment="1">
      <alignment horizontal="center" vertical="center"/>
    </xf>
    <xf numFmtId="0" fontId="145" fillId="81" borderId="14" xfId="0" applyFont="1" applyFill="1" applyBorder="1" applyAlignment="1">
      <alignment horizontal="center" vertical="center"/>
    </xf>
    <xf numFmtId="0" fontId="145" fillId="82" borderId="126" xfId="0" applyFont="1" applyFill="1" applyBorder="1" applyAlignment="1">
      <alignment horizontal="left" vertical="center"/>
    </xf>
    <xf numFmtId="195" fontId="145" fillId="82" borderId="134" xfId="7" applyNumberFormat="1" applyFont="1" applyFill="1" applyBorder="1" applyAlignment="1">
      <alignment horizontal="left" vertical="center"/>
    </xf>
    <xf numFmtId="49" fontId="147" fillId="0" borderId="126" xfId="0" applyNumberFormat="1" applyFont="1" applyBorder="1" applyAlignment="1">
      <alignment horizontal="left" vertical="center"/>
    </xf>
    <xf numFmtId="195" fontId="147" fillId="0" borderId="134" xfId="7" applyNumberFormat="1" applyFont="1" applyFill="1" applyBorder="1" applyAlignment="1">
      <alignment horizontal="left" vertical="center"/>
    </xf>
    <xf numFmtId="0" fontId="147" fillId="0" borderId="126" xfId="0" applyFont="1" applyBorder="1" applyAlignment="1">
      <alignment horizontal="left" vertical="center"/>
    </xf>
    <xf numFmtId="0" fontId="145" fillId="0" borderId="126" xfId="0" applyFont="1" applyBorder="1" applyAlignment="1">
      <alignment horizontal="left" vertical="center"/>
    </xf>
    <xf numFmtId="10" fontId="8" fillId="0" borderId="134" xfId="0" applyNumberFormat="1" applyFont="1" applyBorder="1" applyAlignment="1">
      <alignment horizontal="right" vertical="center" wrapText="1"/>
    </xf>
    <xf numFmtId="0" fontId="149" fillId="83" borderId="19" xfId="0" applyFont="1" applyFill="1" applyBorder="1" applyAlignment="1">
      <alignment horizontal="left" vertical="center"/>
    </xf>
    <xf numFmtId="10" fontId="143" fillId="84" borderId="132" xfId="0" applyNumberFormat="1" applyFont="1" applyFill="1" applyBorder="1" applyAlignment="1">
      <alignment horizontal="right" vertical="center" wrapText="1"/>
    </xf>
    <xf numFmtId="0" fontId="150" fillId="0" borderId="0" xfId="0" applyFont="1" applyAlignment="1">
      <alignment vertical="top" wrapText="1"/>
    </xf>
    <xf numFmtId="0" fontId="153" fillId="0" borderId="0" xfId="0" applyFont="1" applyAlignment="1">
      <alignment vertical="top"/>
    </xf>
    <xf numFmtId="0" fontId="153" fillId="0" borderId="0" xfId="0" applyFont="1" applyAlignment="1">
      <alignment vertical="top" wrapText="1"/>
    </xf>
    <xf numFmtId="0" fontId="147" fillId="0" borderId="0" xfId="11" applyFont="1"/>
    <xf numFmtId="0" fontId="154" fillId="0" borderId="0" xfId="0" applyFont="1"/>
    <xf numFmtId="0" fontId="1" fillId="0" borderId="0" xfId="0" applyFont="1"/>
    <xf numFmtId="0" fontId="149" fillId="0" borderId="0" xfId="11" applyFont="1"/>
    <xf numFmtId="0" fontId="155" fillId="0" borderId="0" xfId="0" applyFont="1"/>
    <xf numFmtId="0" fontId="1" fillId="0" borderId="1" xfId="0" applyFont="1" applyBorder="1"/>
    <xf numFmtId="0" fontId="154" fillId="85" borderId="126" xfId="0" applyFont="1" applyFill="1" applyBorder="1" applyAlignment="1">
      <alignment horizontal="center" vertical="center" wrapText="1"/>
    </xf>
    <xf numFmtId="0" fontId="156" fillId="86" borderId="126" xfId="0" applyFont="1" applyFill="1" applyBorder="1" applyAlignment="1">
      <alignment vertical="center" wrapText="1"/>
    </xf>
    <xf numFmtId="195" fontId="156" fillId="86" borderId="126" xfId="7" applyNumberFormat="1" applyFont="1" applyFill="1" applyBorder="1" applyAlignment="1">
      <alignment vertical="center"/>
    </xf>
    <xf numFmtId="195" fontId="156" fillId="86" borderId="134" xfId="7" applyNumberFormat="1" applyFont="1" applyFill="1" applyBorder="1" applyAlignment="1">
      <alignment vertical="center"/>
    </xf>
    <xf numFmtId="0" fontId="147" fillId="87" borderId="126" xfId="0" applyFont="1" applyFill="1" applyBorder="1" applyAlignment="1">
      <alignment horizontal="left" vertical="center" wrapText="1" indent="3"/>
    </xf>
    <xf numFmtId="195" fontId="156" fillId="87" borderId="126" xfId="7" applyNumberFormat="1" applyFont="1" applyFill="1" applyBorder="1" applyAlignment="1">
      <alignment vertical="center"/>
    </xf>
    <xf numFmtId="0" fontId="157" fillId="87" borderId="126" xfId="0" applyFont="1" applyFill="1" applyBorder="1" applyAlignment="1">
      <alignment horizontal="left" vertical="center" wrapText="1" indent="5"/>
    </xf>
    <xf numFmtId="0" fontId="156" fillId="85" borderId="126" xfId="0" applyFont="1" applyFill="1" applyBorder="1" applyAlignment="1">
      <alignment horizontal="left" vertical="center" wrapText="1" indent="1"/>
    </xf>
    <xf numFmtId="195" fontId="156" fillId="85" borderId="126" xfId="7" applyNumberFormat="1" applyFont="1" applyFill="1" applyBorder="1" applyAlignment="1">
      <alignment vertical="center"/>
    </xf>
    <xf numFmtId="195" fontId="154" fillId="87" borderId="126" xfId="7" applyNumberFormat="1" applyFont="1" applyFill="1" applyBorder="1" applyAlignment="1">
      <alignment vertical="center"/>
    </xf>
    <xf numFmtId="195" fontId="154" fillId="86" borderId="134" xfId="7" applyNumberFormat="1" applyFont="1" applyFill="1" applyBorder="1" applyAlignment="1">
      <alignment vertical="center"/>
    </xf>
    <xf numFmtId="0" fontId="157" fillId="87" borderId="19" xfId="0" applyFont="1" applyFill="1" applyBorder="1" applyAlignment="1">
      <alignment horizontal="left" vertical="center" wrapText="1" indent="5"/>
    </xf>
    <xf numFmtId="195" fontId="154" fillId="87" borderId="19" xfId="7" applyNumberFormat="1" applyFont="1" applyFill="1" applyBorder="1" applyAlignment="1">
      <alignment vertical="center"/>
    </xf>
    <xf numFmtId="195" fontId="154" fillId="86" borderId="132" xfId="7" applyNumberFormat="1" applyFont="1" applyFill="1" applyBorder="1" applyAlignment="1">
      <alignment vertical="center"/>
    </xf>
    <xf numFmtId="49" fontId="106" fillId="0" borderId="143" xfId="0" applyNumberFormat="1" applyFont="1" applyBorder="1" applyAlignment="1">
      <alignment horizontal="right" vertical="center"/>
    </xf>
    <xf numFmtId="49" fontId="158" fillId="0" borderId="126" xfId="0" applyNumberFormat="1" applyFont="1" applyBorder="1" applyAlignment="1">
      <alignment horizontal="right" vertical="center"/>
    </xf>
    <xf numFmtId="49" fontId="106" fillId="90" borderId="65" xfId="0" applyNumberFormat="1" applyFont="1" applyFill="1" applyBorder="1" applyAlignment="1">
      <alignment horizontal="right" vertical="center"/>
    </xf>
    <xf numFmtId="0" fontId="106" fillId="0" borderId="152" xfId="0" applyFont="1" applyBorder="1" applyAlignment="1">
      <alignment horizontal="right" vertical="center"/>
    </xf>
    <xf numFmtId="0" fontId="106" fillId="0" borderId="152" xfId="0" applyFont="1" applyBorder="1" applyAlignment="1">
      <alignment horizontal="left" vertical="center"/>
    </xf>
    <xf numFmtId="0" fontId="106" fillId="0" borderId="143" xfId="0" applyFont="1" applyBorder="1" applyAlignment="1">
      <alignment horizontal="right" vertical="center"/>
    </xf>
    <xf numFmtId="0" fontId="106" fillId="0" borderId="143" xfId="0" applyFont="1" applyBorder="1" applyAlignment="1">
      <alignment vertical="center" wrapText="1"/>
    </xf>
    <xf numFmtId="0" fontId="106" fillId="0" borderId="143" xfId="0" applyFont="1" applyBorder="1" applyAlignment="1">
      <alignment horizontal="left" vertical="center" wrapText="1"/>
    </xf>
    <xf numFmtId="0" fontId="106" fillId="89" borderId="126" xfId="5" applyFont="1" applyFill="1" applyBorder="1" applyAlignment="1" applyProtection="1">
      <alignment horizontal="right" vertical="center"/>
      <protection locked="0"/>
    </xf>
    <xf numFmtId="2" fontId="106" fillId="89" borderId="126" xfId="5" applyNumberFormat="1" applyFont="1" applyFill="1" applyBorder="1" applyAlignment="1" applyProtection="1">
      <alignment horizontal="right" vertical="center"/>
      <protection locked="0"/>
    </xf>
    <xf numFmtId="0" fontId="158" fillId="0" borderId="126" xfId="12672" applyFont="1" applyBorder="1" applyAlignment="1">
      <alignment horizontal="left" vertical="center" wrapText="1"/>
    </xf>
    <xf numFmtId="0" fontId="158" fillId="0" borderId="127" xfId="0" applyFont="1" applyBorder="1" applyAlignment="1">
      <alignment horizontal="left" vertical="top" wrapText="1"/>
    </xf>
    <xf numFmtId="0" fontId="158" fillId="0" borderId="126" xfId="0" applyFont="1" applyBorder="1" applyAlignment="1">
      <alignment vertical="center" wrapText="1"/>
    </xf>
    <xf numFmtId="0" fontId="127" fillId="0" borderId="0" xfId="0" applyFont="1" applyAlignment="1">
      <alignment horizontal="left" indent="1"/>
    </xf>
    <xf numFmtId="0" fontId="127" fillId="0" borderId="0" xfId="0" applyFont="1" applyAlignment="1">
      <alignment horizontal="left" indent="2"/>
    </xf>
    <xf numFmtId="49" fontId="127" fillId="0" borderId="0" xfId="0" applyNumberFormat="1" applyFont="1" applyAlignment="1">
      <alignment horizontal="left" indent="3"/>
    </xf>
    <xf numFmtId="49" fontId="127" fillId="0" borderId="0" xfId="0" applyNumberFormat="1" applyFont="1" applyAlignment="1">
      <alignment horizontal="left" indent="1"/>
    </xf>
    <xf numFmtId="49" fontId="127" fillId="0" borderId="0" xfId="0" applyNumberFormat="1" applyFont="1" applyAlignment="1">
      <alignment horizontal="left" wrapText="1" indent="2"/>
    </xf>
    <xf numFmtId="49" fontId="127" fillId="0" borderId="0" xfId="0" applyNumberFormat="1" applyFont="1" applyAlignment="1">
      <alignment horizontal="left" wrapText="1" indent="3"/>
    </xf>
    <xf numFmtId="0" fontId="127" fillId="0" borderId="0" xfId="0" applyFont="1" applyAlignment="1">
      <alignment horizontal="left" wrapText="1" indent="1"/>
    </xf>
    <xf numFmtId="0" fontId="159" fillId="0" borderId="0" xfId="0" applyFont="1" applyAlignment="1">
      <alignment horizontal="left" indent="2"/>
    </xf>
    <xf numFmtId="0" fontId="159" fillId="0" borderId="0" xfId="0" applyFont="1" applyAlignment="1">
      <alignment horizontal="left" vertical="center" wrapText="1"/>
    </xf>
    <xf numFmtId="0" fontId="5" fillId="0" borderId="126" xfId="0" applyFont="1" applyBorder="1"/>
    <xf numFmtId="0" fontId="160" fillId="3" borderId="0" xfId="21415" applyFont="1" applyFill="1" applyAlignment="1" applyProtection="1">
      <alignment vertical="center"/>
      <protection locked="0"/>
    </xf>
    <xf numFmtId="0" fontId="139" fillId="3" borderId="126" xfId="5" applyFont="1" applyFill="1" applyBorder="1" applyAlignment="1" applyProtection="1">
      <alignment vertical="center" wrapText="1"/>
      <protection locked="0"/>
    </xf>
    <xf numFmtId="0" fontId="139" fillId="0" borderId="126" xfId="21416" applyFont="1" applyBorder="1" applyAlignment="1" applyProtection="1">
      <alignment horizontal="center" vertical="center" wrapText="1"/>
      <protection locked="0"/>
    </xf>
    <xf numFmtId="3" fontId="139" fillId="3" borderId="126" xfId="1" applyNumberFormat="1" applyFont="1" applyFill="1" applyBorder="1" applyAlignment="1" applyProtection="1">
      <alignment horizontal="center" vertical="center" wrapText="1"/>
      <protection locked="0"/>
    </xf>
    <xf numFmtId="9" fontId="139" fillId="3" borderId="126" xfId="15" applyNumberFormat="1" applyFont="1" applyFill="1" applyBorder="1" applyAlignment="1" applyProtection="1">
      <alignment horizontal="center" vertical="center" wrapText="1"/>
      <protection locked="0"/>
    </xf>
    <xf numFmtId="0" fontId="139" fillId="3" borderId="126" xfId="21416" applyFont="1" applyFill="1" applyBorder="1" applyAlignment="1" applyProtection="1">
      <alignment horizontal="center" vertical="center" wrapText="1"/>
      <protection locked="0"/>
    </xf>
    <xf numFmtId="0" fontId="160" fillId="3" borderId="126" xfId="21416" applyFont="1" applyFill="1" applyBorder="1" applyProtection="1">
      <protection locked="0"/>
    </xf>
    <xf numFmtId="3" fontId="139" fillId="79" borderId="126" xfId="5" applyNumberFormat="1" applyFont="1" applyFill="1" applyBorder="1"/>
    <xf numFmtId="0" fontId="161" fillId="3" borderId="126" xfId="21416" applyFont="1" applyFill="1" applyBorder="1" applyAlignment="1" applyProtection="1">
      <alignment horizontal="right"/>
      <protection locked="0"/>
    </xf>
    <xf numFmtId="196" fontId="139" fillId="79" borderId="126" xfId="5" applyNumberFormat="1" applyFont="1" applyFill="1" applyBorder="1" applyProtection="1">
      <protection locked="0"/>
    </xf>
    <xf numFmtId="164" fontId="139" fillId="79" borderId="126" xfId="1" applyNumberFormat="1" applyFont="1" applyFill="1" applyBorder="1" applyAlignment="1" applyProtection="1"/>
    <xf numFmtId="0" fontId="139" fillId="3" borderId="126" xfId="21416" applyFont="1" applyFill="1" applyBorder="1" applyAlignment="1" applyProtection="1">
      <alignment horizontal="left" vertical="center"/>
      <protection locked="0"/>
    </xf>
    <xf numFmtId="3" fontId="139" fillId="3" borderId="126" xfId="5" applyNumberFormat="1" applyFont="1" applyFill="1" applyBorder="1" applyProtection="1">
      <protection locked="0"/>
    </xf>
    <xf numFmtId="0" fontId="139" fillId="3" borderId="126" xfId="5" applyFont="1" applyFill="1" applyBorder="1" applyProtection="1">
      <protection locked="0"/>
    </xf>
    <xf numFmtId="0" fontId="137" fillId="3" borderId="126" xfId="21416" applyFont="1" applyFill="1" applyBorder="1" applyAlignment="1" applyProtection="1">
      <alignment horizontal="right"/>
      <protection locked="0"/>
    </xf>
    <xf numFmtId="164" fontId="162" fillId="3" borderId="126" xfId="5" applyNumberFormat="1" applyFont="1" applyFill="1" applyBorder="1" applyProtection="1">
      <protection locked="0"/>
    </xf>
    <xf numFmtId="0" fontId="139" fillId="0" borderId="126" xfId="21416" applyFont="1" applyBorder="1" applyAlignment="1" applyProtection="1">
      <alignment horizontal="left" vertical="center"/>
      <protection locked="0"/>
    </xf>
    <xf numFmtId="0" fontId="160" fillId="3" borderId="126" xfId="16" applyFont="1" applyFill="1" applyBorder="1" applyProtection="1">
      <protection locked="0"/>
    </xf>
    <xf numFmtId="3" fontId="160" fillId="75" borderId="126" xfId="16" applyNumberFormat="1" applyFont="1" applyFill="1" applyBorder="1"/>
    <xf numFmtId="0" fontId="112" fillId="75" borderId="129" xfId="21412" applyFont="1" applyFill="1" applyBorder="1" applyAlignment="1" applyProtection="1">
      <alignment vertical="center" wrapText="1"/>
      <protection locked="0"/>
    </xf>
    <xf numFmtId="0" fontId="62" fillId="75" borderId="128" xfId="21412" applyFont="1" applyFill="1" applyBorder="1" applyProtection="1">
      <alignment vertical="center"/>
      <protection locked="0"/>
    </xf>
    <xf numFmtId="0" fontId="113" fillId="69" borderId="127" xfId="21412" applyFont="1" applyFill="1" applyBorder="1" applyAlignment="1" applyProtection="1">
      <alignment horizontal="center" vertical="center"/>
      <protection locked="0"/>
    </xf>
    <xf numFmtId="0" fontId="113" fillId="0" borderId="128" xfId="21412" applyFont="1" applyBorder="1" applyAlignment="1" applyProtection="1">
      <alignment horizontal="left" vertical="center" wrapText="1"/>
      <protection locked="0"/>
    </xf>
    <xf numFmtId="164" fontId="113" fillId="0" borderId="126" xfId="948" applyNumberFormat="1" applyFont="1" applyFill="1" applyBorder="1" applyAlignment="1" applyProtection="1">
      <alignment horizontal="right" vertical="center"/>
      <protection locked="0"/>
    </xf>
    <xf numFmtId="0" fontId="112" fillId="76" borderId="126" xfId="21412" applyFont="1" applyFill="1" applyBorder="1" applyAlignment="1" applyProtection="1">
      <alignment horizontal="center" vertical="center"/>
      <protection locked="0"/>
    </xf>
    <xf numFmtId="0" fontId="112" fillId="76" borderId="128" xfId="21412" applyFont="1" applyFill="1" applyBorder="1" applyAlignment="1" applyProtection="1">
      <alignment vertical="top" wrapText="1"/>
      <protection locked="0"/>
    </xf>
    <xf numFmtId="164" fontId="113" fillId="76" borderId="126" xfId="948" applyNumberFormat="1" applyFont="1" applyFill="1" applyBorder="1" applyAlignment="1" applyProtection="1">
      <alignment horizontal="right" vertical="center"/>
    </xf>
    <xf numFmtId="0" fontId="112" fillId="75" borderId="129" xfId="21412" applyFont="1" applyFill="1" applyBorder="1" applyProtection="1">
      <alignment vertical="center"/>
      <protection locked="0"/>
    </xf>
    <xf numFmtId="164" fontId="62" fillId="75" borderId="128" xfId="948" applyNumberFormat="1" applyFont="1" applyFill="1" applyBorder="1" applyAlignment="1" applyProtection="1">
      <alignment horizontal="right" vertical="center"/>
      <protection locked="0"/>
    </xf>
    <xf numFmtId="0" fontId="114" fillId="69" borderId="127" xfId="21412" applyFont="1" applyFill="1" applyBorder="1" applyAlignment="1" applyProtection="1">
      <alignment horizontal="center" vertical="center"/>
      <protection locked="0"/>
    </xf>
    <xf numFmtId="0" fontId="113" fillId="69" borderId="126" xfId="21412" applyFont="1" applyFill="1" applyBorder="1" applyAlignment="1" applyProtection="1">
      <alignment vertical="center" wrapText="1"/>
      <protection locked="0"/>
    </xf>
    <xf numFmtId="0" fontId="113" fillId="69" borderId="126" xfId="21412" applyFont="1" applyFill="1" applyBorder="1" applyAlignment="1" applyProtection="1">
      <alignment horizontal="left" vertical="center" wrapText="1"/>
      <protection locked="0"/>
    </xf>
    <xf numFmtId="0" fontId="113" fillId="0" borderId="126" xfId="21412" applyFont="1" applyBorder="1" applyAlignment="1" applyProtection="1">
      <alignment horizontal="left" vertical="center" wrapText="1"/>
      <protection locked="0"/>
    </xf>
    <xf numFmtId="0" fontId="114" fillId="3" borderId="127" xfId="21412" applyFont="1" applyFill="1" applyBorder="1" applyAlignment="1" applyProtection="1">
      <alignment horizontal="center" vertical="center"/>
      <protection locked="0"/>
    </xf>
    <xf numFmtId="0" fontId="113" fillId="0" borderId="126" xfId="21412" applyFont="1" applyBorder="1" applyAlignment="1" applyProtection="1">
      <alignment vertical="center" wrapText="1"/>
      <protection locked="0"/>
    </xf>
    <xf numFmtId="0" fontId="115" fillId="76" borderId="126" xfId="21412" applyFont="1" applyFill="1" applyBorder="1" applyAlignment="1" applyProtection="1">
      <alignment horizontal="center" vertical="center"/>
      <protection locked="0"/>
    </xf>
    <xf numFmtId="0" fontId="112" fillId="76" borderId="128" xfId="21412" applyFont="1" applyFill="1" applyBorder="1" applyAlignment="1" applyProtection="1">
      <alignment vertical="center" wrapText="1"/>
      <protection locked="0"/>
    </xf>
    <xf numFmtId="164" fontId="112" fillId="75" borderId="128" xfId="948" applyNumberFormat="1" applyFont="1" applyFill="1" applyBorder="1" applyAlignment="1" applyProtection="1">
      <alignment horizontal="right" vertical="center"/>
      <protection locked="0"/>
    </xf>
    <xf numFmtId="0" fontId="113" fillId="69" borderId="128" xfId="21412" applyFont="1" applyFill="1" applyBorder="1" applyAlignment="1" applyProtection="1">
      <alignment vertical="center" wrapText="1"/>
      <protection locked="0"/>
    </xf>
    <xf numFmtId="0" fontId="62" fillId="75" borderId="129" xfId="21412" applyFont="1" applyFill="1" applyBorder="1" applyProtection="1">
      <alignment vertical="center"/>
      <protection locked="0"/>
    </xf>
    <xf numFmtId="194" fontId="113" fillId="76" borderId="126" xfId="948" applyNumberFormat="1" applyFont="1" applyFill="1" applyBorder="1" applyAlignment="1" applyProtection="1">
      <alignment horizontal="right" vertical="center"/>
    </xf>
    <xf numFmtId="164" fontId="113" fillId="3" borderId="126" xfId="948" applyNumberFormat="1" applyFont="1" applyFill="1" applyBorder="1" applyAlignment="1" applyProtection="1">
      <alignment horizontal="right" vertical="center"/>
      <protection locked="0"/>
    </xf>
    <xf numFmtId="0" fontId="114" fillId="3" borderId="126" xfId="21412" applyFont="1" applyFill="1" applyBorder="1" applyAlignment="1" applyProtection="1">
      <alignment horizontal="center" vertical="center"/>
      <protection locked="0"/>
    </xf>
    <xf numFmtId="0" fontId="113" fillId="69" borderId="128" xfId="21412" applyFont="1" applyFill="1" applyBorder="1" applyAlignment="1" applyProtection="1">
      <alignment horizontal="left" vertical="center" wrapText="1"/>
      <protection locked="0"/>
    </xf>
    <xf numFmtId="0" fontId="166" fillId="0" borderId="0" xfId="21415" applyFont="1" applyAlignment="1" applyProtection="1">
      <alignment vertical="center"/>
      <protection locked="0"/>
    </xf>
    <xf numFmtId="0" fontId="139" fillId="0" borderId="126" xfId="21416" applyFont="1" applyBorder="1" applyAlignment="1" applyProtection="1">
      <alignment horizontal="center" vertical="top" wrapText="1"/>
      <protection locked="0"/>
    </xf>
    <xf numFmtId="0" fontId="160" fillId="3" borderId="126" xfId="21416" applyFont="1" applyFill="1" applyBorder="1" applyAlignment="1" applyProtection="1">
      <alignment wrapText="1"/>
      <protection locked="0"/>
    </xf>
    <xf numFmtId="0" fontId="137" fillId="3" borderId="126" xfId="21416" applyFont="1" applyFill="1" applyBorder="1" applyAlignment="1" applyProtection="1">
      <alignment horizontal="right" wrapText="1"/>
      <protection locked="0"/>
    </xf>
    <xf numFmtId="3" fontId="139" fillId="0" borderId="126" xfId="5" applyNumberFormat="1" applyFont="1" applyBorder="1"/>
    <xf numFmtId="0" fontId="104" fillId="0" borderId="60" xfId="0" applyFont="1" applyBorder="1" applyAlignment="1">
      <alignment horizontal="left" vertical="center" wrapText="1"/>
    </xf>
    <xf numFmtId="0" fontId="104" fillId="0" borderId="59" xfId="0" applyFont="1" applyBorder="1" applyAlignment="1">
      <alignment horizontal="left" vertical="center" wrapText="1"/>
    </xf>
    <xf numFmtId="0" fontId="141" fillId="0" borderId="138" xfId="0" applyFont="1" applyBorder="1" applyAlignment="1">
      <alignment horizontal="center" vertical="center"/>
    </xf>
    <xf numFmtId="0" fontId="141" fillId="0" borderId="25" xfId="0" applyFont="1" applyBorder="1" applyAlignment="1">
      <alignment horizontal="center" vertical="center"/>
    </xf>
    <xf numFmtId="0" fontId="141" fillId="0" borderId="139" xfId="0" applyFont="1" applyBorder="1" applyAlignment="1">
      <alignment horizontal="center" vertical="center"/>
    </xf>
    <xf numFmtId="164" fontId="0" fillId="0" borderId="80" xfId="7" applyNumberFormat="1" applyFont="1" applyBorder="1" applyAlignment="1">
      <alignment horizontal="center"/>
    </xf>
    <xf numFmtId="164" fontId="0" fillId="0" borderId="77" xfId="7" applyNumberFormat="1" applyFont="1" applyBorder="1" applyAlignment="1">
      <alignment horizontal="center"/>
    </xf>
    <xf numFmtId="164" fontId="0" fillId="0" borderId="78" xfId="7" applyNumberFormat="1" applyFont="1" applyBorder="1" applyAlignment="1">
      <alignment horizontal="center"/>
    </xf>
    <xf numFmtId="164" fontId="0" fillId="0" borderId="119" xfId="7" applyNumberFormat="1" applyFont="1" applyBorder="1" applyAlignment="1">
      <alignment horizontal="center"/>
    </xf>
    <xf numFmtId="164" fontId="0" fillId="0" borderId="120" xfId="7" applyNumberFormat="1" applyFont="1" applyBorder="1" applyAlignment="1">
      <alignment horizontal="center"/>
    </xf>
    <xf numFmtId="164" fontId="0" fillId="0" borderId="121" xfId="7" applyNumberFormat="1" applyFont="1" applyBorder="1" applyAlignment="1">
      <alignment horizontal="center"/>
    </xf>
    <xf numFmtId="0" fontId="0" fillId="0" borderId="118" xfId="0" applyBorder="1" applyAlignment="1">
      <alignment horizontal="center" vertical="center"/>
    </xf>
    <xf numFmtId="0" fontId="128" fillId="0" borderId="75" xfId="0" applyFont="1" applyBorder="1" applyAlignment="1">
      <alignment horizontal="center" vertical="center"/>
    </xf>
    <xf numFmtId="0" fontId="128" fillId="0" borderId="7"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0" fillId="0" borderId="80"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128" fillId="0" borderId="122" xfId="0" applyFont="1" applyBorder="1" applyAlignment="1">
      <alignment horizontal="center" vertical="center" wrapText="1"/>
    </xf>
    <xf numFmtId="0" fontId="128" fillId="0" borderId="7" xfId="0" applyFont="1" applyBorder="1" applyAlignment="1">
      <alignment horizontal="center" vertical="center" wrapText="1"/>
    </xf>
    <xf numFmtId="0" fontId="0" fillId="0" borderId="108" xfId="0" applyBorder="1" applyAlignment="1">
      <alignment horizontal="center" vertical="center"/>
    </xf>
    <xf numFmtId="0" fontId="0" fillId="0" borderId="11" xfId="0" applyBorder="1" applyAlignment="1">
      <alignment horizontal="center" vertical="center"/>
    </xf>
    <xf numFmtId="0" fontId="0" fillId="0" borderId="118" xfId="0" applyBorder="1" applyAlignment="1">
      <alignment horizontal="center" vertical="center" wrapText="1"/>
    </xf>
    <xf numFmtId="0" fontId="11" fillId="0" borderId="13" xfId="0" applyFont="1" applyBorder="1" applyAlignment="1">
      <alignment horizontal="center"/>
    </xf>
    <xf numFmtId="0" fontId="11" fillId="0" borderId="14" xfId="0" applyFont="1" applyBorder="1" applyAlignment="1">
      <alignment horizontal="center"/>
    </xf>
    <xf numFmtId="0" fontId="11" fillId="0" borderId="8" xfId="0" applyFont="1" applyBorder="1" applyAlignment="1">
      <alignment horizontal="center" vertical="center" wrapText="1"/>
    </xf>
    <xf numFmtId="0" fontId="11" fillId="0" borderId="17"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xf>
    <xf numFmtId="0" fontId="5" fillId="0" borderId="17" xfId="0" applyFont="1" applyBorder="1" applyAlignment="1">
      <alignment horizontal="center"/>
    </xf>
    <xf numFmtId="0" fontId="7" fillId="35" borderId="96" xfId="0" applyFont="1" applyFill="1" applyBorder="1" applyAlignment="1">
      <alignment horizontal="center" vertical="center" wrapText="1"/>
    </xf>
    <xf numFmtId="0" fontId="7" fillId="35" borderId="24" xfId="0" applyFont="1" applyFill="1" applyBorder="1" applyAlignment="1">
      <alignment horizontal="center" vertical="center" wrapText="1"/>
    </xf>
    <xf numFmtId="0" fontId="7" fillId="35" borderId="93" xfId="0" applyFont="1" applyFill="1" applyBorder="1" applyAlignment="1">
      <alignment horizontal="center" vertical="center" wrapText="1"/>
    </xf>
    <xf numFmtId="0" fontId="7" fillId="35" borderId="78" xfId="0" applyFont="1" applyFill="1" applyBorder="1" applyAlignment="1">
      <alignment horizontal="center" vertical="center" wrapText="1"/>
    </xf>
    <xf numFmtId="0" fontId="154" fillId="85" borderId="7" xfId="0" applyFont="1" applyFill="1" applyBorder="1" applyAlignment="1">
      <alignment horizontal="center" vertical="center" wrapText="1"/>
    </xf>
    <xf numFmtId="0" fontId="154" fillId="85" borderId="126" xfId="0" applyFont="1" applyFill="1" applyBorder="1" applyAlignment="1">
      <alignment horizontal="center" vertical="center" wrapText="1"/>
    </xf>
    <xf numFmtId="0" fontId="154" fillId="85" borderId="7" xfId="11" applyFont="1" applyFill="1" applyBorder="1" applyAlignment="1">
      <alignment horizontal="center" vertical="top"/>
    </xf>
    <xf numFmtId="0" fontId="156" fillId="86" borderId="58" xfId="0" applyFont="1" applyFill="1" applyBorder="1" applyAlignment="1">
      <alignment horizontal="center" vertical="center" wrapText="1"/>
    </xf>
    <xf numFmtId="0" fontId="156" fillId="86" borderId="134" xfId="0" applyFont="1" applyFill="1" applyBorder="1" applyAlignment="1">
      <alignment horizontal="center" vertical="center" wrapText="1"/>
    </xf>
    <xf numFmtId="0" fontId="101" fillId="3" borderId="61" xfId="13" applyFont="1" applyFill="1" applyBorder="1" applyAlignment="1" applyProtection="1">
      <alignment horizontal="center" vertical="center" wrapText="1"/>
      <protection locked="0"/>
    </xf>
    <xf numFmtId="0" fontId="101" fillId="3" borderId="58" xfId="13" applyFont="1" applyFill="1" applyBorder="1" applyAlignment="1" applyProtection="1">
      <alignment horizontal="center" vertical="center" wrapText="1"/>
      <protection locked="0"/>
    </xf>
    <xf numFmtId="9" fontId="5" fillId="0" borderId="8" xfId="0" applyNumberFormat="1" applyFont="1" applyBorder="1" applyAlignment="1">
      <alignment horizontal="center" vertical="center"/>
    </xf>
    <xf numFmtId="9" fontId="5" fillId="0" borderId="10"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164" fontId="16" fillId="3" borderId="12" xfId="1" applyNumberFormat="1" applyFont="1" applyFill="1" applyBorder="1" applyAlignment="1" applyProtection="1">
      <alignment horizontal="center"/>
      <protection locked="0"/>
    </xf>
    <xf numFmtId="164" fontId="16" fillId="3" borderId="13" xfId="1" applyNumberFormat="1" applyFont="1" applyFill="1" applyBorder="1" applyAlignment="1" applyProtection="1">
      <alignment horizontal="center"/>
      <protection locked="0"/>
    </xf>
    <xf numFmtId="164" fontId="16" fillId="3" borderId="14" xfId="1" applyNumberFormat="1" applyFont="1" applyFill="1" applyBorder="1" applyAlignment="1" applyProtection="1">
      <alignment horizontal="center"/>
      <protection locked="0"/>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164" fontId="16" fillId="0" borderId="71" xfId="1" applyNumberFormat="1" applyFont="1" applyFill="1" applyBorder="1" applyAlignment="1" applyProtection="1">
      <alignment horizontal="center" vertical="center" wrapText="1"/>
      <protection locked="0"/>
    </xf>
    <xf numFmtId="164" fontId="16" fillId="0" borderId="72" xfId="1" applyNumberFormat="1" applyFont="1" applyFill="1" applyBorder="1" applyAlignment="1" applyProtection="1">
      <alignment horizontal="center" vertical="center" wrapText="1"/>
      <protection locked="0"/>
    </xf>
    <xf numFmtId="0" fontId="5" fillId="0" borderId="61"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5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86" xfId="0" applyFont="1" applyBorder="1" applyAlignment="1">
      <alignment horizontal="center" vertical="center" wrapText="1"/>
    </xf>
    <xf numFmtId="0" fontId="15" fillId="0" borderId="48" xfId="0" applyFont="1" applyBorder="1" applyAlignment="1">
      <alignment horizontal="left" vertical="center"/>
    </xf>
    <xf numFmtId="0" fontId="15" fillId="0" borderId="49" xfId="0" applyFont="1" applyBorder="1" applyAlignment="1">
      <alignment horizontal="left" vertical="center"/>
    </xf>
    <xf numFmtId="0" fontId="5" fillId="0" borderId="13" xfId="0" applyFont="1" applyBorder="1" applyAlignment="1">
      <alignment horizontal="center"/>
    </xf>
    <xf numFmtId="0" fontId="5" fillId="0" borderId="14" xfId="0" applyFont="1" applyBorder="1" applyAlignment="1">
      <alignment horizontal="center" vertical="center" wrapText="1"/>
    </xf>
    <xf numFmtId="0" fontId="5" fillId="0" borderId="92" xfId="0" applyFont="1" applyBorder="1" applyAlignment="1">
      <alignment horizontal="center" vertical="center" wrapText="1"/>
    </xf>
    <xf numFmtId="0" fontId="119" fillId="0" borderId="99" xfId="0" applyFont="1" applyBorder="1" applyAlignment="1">
      <alignment horizontal="left" vertical="center" wrapText="1"/>
    </xf>
    <xf numFmtId="0" fontId="119" fillId="0" borderId="100" xfId="0" applyFont="1" applyBorder="1" applyAlignment="1">
      <alignment horizontal="left" vertical="center" wrapText="1"/>
    </xf>
    <xf numFmtId="0" fontId="119" fillId="0" borderId="102" xfId="0" applyFont="1" applyBorder="1" applyAlignment="1">
      <alignment horizontal="left" vertical="center" wrapText="1"/>
    </xf>
    <xf numFmtId="0" fontId="119" fillId="0" borderId="103" xfId="0" applyFont="1" applyBorder="1" applyAlignment="1">
      <alignment horizontal="left" vertical="center" wrapText="1"/>
    </xf>
    <xf numFmtId="0" fontId="119" fillId="0" borderId="105" xfId="0" applyFont="1" applyBorder="1" applyAlignment="1">
      <alignment horizontal="left" vertical="center" wrapText="1"/>
    </xf>
    <xf numFmtId="0" fontId="119" fillId="0" borderId="106" xfId="0" applyFont="1" applyBorder="1" applyAlignment="1">
      <alignment horizontal="left" vertical="center" wrapText="1"/>
    </xf>
    <xf numFmtId="0" fontId="120" fillId="0" borderId="125" xfId="0" applyFont="1" applyBorder="1" applyAlignment="1">
      <alignment horizontal="center" vertical="center" wrapText="1"/>
    </xf>
    <xf numFmtId="0" fontId="120" fillId="0" borderId="124" xfId="0" applyFont="1" applyBorder="1" applyAlignment="1">
      <alignment horizontal="center" vertical="center" wrapText="1"/>
    </xf>
    <xf numFmtId="0" fontId="120" fillId="0" borderId="101" xfId="0" applyFont="1" applyBorder="1" applyAlignment="1">
      <alignment horizontal="center" vertical="center" wrapText="1"/>
    </xf>
    <xf numFmtId="0" fontId="120" fillId="0" borderId="47" xfId="0" applyFont="1" applyBorder="1" applyAlignment="1">
      <alignment horizontal="center" vertical="center" wrapText="1"/>
    </xf>
    <xf numFmtId="0" fontId="120" fillId="0" borderId="104" xfId="0" applyFont="1" applyBorder="1" applyAlignment="1">
      <alignment horizontal="center" vertical="center" wrapText="1"/>
    </xf>
    <xf numFmtId="0" fontId="120" fillId="0" borderId="11" xfId="0" applyFont="1" applyBorder="1" applyAlignment="1">
      <alignment horizontal="center" vertical="center" wrapText="1"/>
    </xf>
    <xf numFmtId="0" fontId="116" fillId="0" borderId="127" xfId="0" applyFont="1" applyBorder="1" applyAlignment="1">
      <alignment horizontal="center" vertical="center" wrapText="1"/>
    </xf>
    <xf numFmtId="0" fontId="116" fillId="0" borderId="7" xfId="0" applyFont="1" applyBorder="1" applyAlignment="1">
      <alignment horizontal="center" vertical="center" wrapText="1"/>
    </xf>
    <xf numFmtId="0" fontId="116" fillId="0" borderId="126" xfId="0" applyFont="1" applyBorder="1" applyAlignment="1">
      <alignment horizontal="center" vertical="center" wrapText="1"/>
    </xf>
    <xf numFmtId="0" fontId="116" fillId="0" borderId="129" xfId="0" applyFont="1" applyBorder="1" applyAlignment="1">
      <alignment horizontal="center" vertical="center" wrapText="1"/>
    </xf>
    <xf numFmtId="0" fontId="116" fillId="0" borderId="128" xfId="0" applyFont="1" applyBorder="1" applyAlignment="1">
      <alignment horizontal="center" vertical="center" wrapText="1"/>
    </xf>
    <xf numFmtId="0" fontId="124" fillId="0" borderId="126" xfId="0" applyFont="1" applyBorder="1" applyAlignment="1">
      <alignment horizontal="center" vertical="center"/>
    </xf>
    <xf numFmtId="0" fontId="118" fillId="0" borderId="125" xfId="0" applyFont="1" applyBorder="1" applyAlignment="1">
      <alignment horizontal="center" vertical="center"/>
    </xf>
    <xf numFmtId="0" fontId="118" fillId="0" borderId="130" xfId="0" applyFont="1" applyBorder="1" applyAlignment="1">
      <alignment horizontal="center" vertical="center"/>
    </xf>
    <xf numFmtId="0" fontId="118" fillId="0" borderId="47" xfId="0" applyFont="1" applyBorder="1" applyAlignment="1">
      <alignment horizontal="center" vertical="center"/>
    </xf>
    <xf numFmtId="0" fontId="118" fillId="0" borderId="11" xfId="0" applyFont="1" applyBorder="1" applyAlignment="1">
      <alignment horizontal="center" vertical="center"/>
    </xf>
    <xf numFmtId="0" fontId="119" fillId="0" borderId="126" xfId="0" applyFont="1" applyBorder="1" applyAlignment="1">
      <alignment horizontal="center" vertical="center" wrapText="1"/>
    </xf>
    <xf numFmtId="0" fontId="119" fillId="0" borderId="125" xfId="0" applyFont="1" applyBorder="1" applyAlignment="1">
      <alignment horizontal="center" vertical="center" wrapText="1"/>
    </xf>
    <xf numFmtId="0" fontId="119" fillId="0" borderId="130" xfId="0" applyFont="1" applyBorder="1" applyAlignment="1">
      <alignment horizontal="center" vertical="center" wrapText="1"/>
    </xf>
    <xf numFmtId="0" fontId="119" fillId="0" borderId="107" xfId="0" applyFont="1" applyBorder="1" applyAlignment="1">
      <alignment horizontal="center" vertical="center" wrapText="1"/>
    </xf>
    <xf numFmtId="0" fontId="119" fillId="0" borderId="108" xfId="0" applyFont="1" applyBorder="1" applyAlignment="1">
      <alignment horizontal="center" vertical="center" wrapText="1"/>
    </xf>
    <xf numFmtId="0" fontId="119" fillId="0" borderId="47" xfId="0" applyFont="1" applyBorder="1" applyAlignment="1">
      <alignment horizontal="center" vertical="center" wrapText="1"/>
    </xf>
    <xf numFmtId="0" fontId="119" fillId="0" borderId="11" xfId="0" applyFont="1" applyBorder="1" applyAlignment="1">
      <alignment horizontal="center" vertical="center" wrapText="1"/>
    </xf>
    <xf numFmtId="0" fontId="116" fillId="0" borderId="131" xfId="0" applyFont="1" applyBorder="1" applyAlignment="1">
      <alignment horizontal="center" vertical="center" wrapText="1"/>
    </xf>
    <xf numFmtId="0" fontId="119" fillId="0" borderId="109" xfId="0" applyFont="1" applyBorder="1" applyAlignment="1">
      <alignment horizontal="center" vertical="center" wrapText="1"/>
    </xf>
    <xf numFmtId="0" fontId="119" fillId="0" borderId="7" xfId="0" applyFont="1" applyBorder="1" applyAlignment="1">
      <alignment horizontal="center" vertical="center" wrapText="1"/>
    </xf>
    <xf numFmtId="0" fontId="116" fillId="0" borderId="109" xfId="0" applyFont="1" applyBorder="1" applyAlignment="1">
      <alignment horizontal="center" vertical="center" wrapText="1"/>
    </xf>
    <xf numFmtId="0" fontId="116" fillId="0" borderId="125" xfId="0" applyFont="1" applyBorder="1" applyAlignment="1">
      <alignment horizontal="center" vertical="center" wrapText="1"/>
    </xf>
    <xf numFmtId="0" fontId="116" fillId="0" borderId="124" xfId="0" applyFont="1" applyBorder="1" applyAlignment="1">
      <alignment horizontal="center" vertical="center" wrapText="1"/>
    </xf>
    <xf numFmtId="0" fontId="116" fillId="0" borderId="130"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134" xfId="0" applyFont="1" applyBorder="1" applyAlignment="1">
      <alignment horizontal="center" vertical="center" wrapText="1"/>
    </xf>
    <xf numFmtId="0" fontId="116" fillId="0" borderId="48" xfId="0" applyFont="1" applyBorder="1" applyAlignment="1">
      <alignment horizontal="center" vertical="center" wrapText="1"/>
    </xf>
    <xf numFmtId="0" fontId="116" fillId="0" borderId="49" xfId="0" applyFont="1" applyBorder="1" applyAlignment="1">
      <alignment horizontal="center" vertical="center" wrapText="1"/>
    </xf>
    <xf numFmtId="0" fontId="116" fillId="0" borderId="86" xfId="0" applyFont="1" applyBorder="1" applyAlignment="1">
      <alignment horizontal="center" vertical="center" wrapText="1"/>
    </xf>
    <xf numFmtId="0" fontId="119" fillId="0" borderId="48" xfId="0" applyFont="1" applyBorder="1" applyAlignment="1">
      <alignment horizontal="left" vertical="top" wrapText="1"/>
    </xf>
    <xf numFmtId="0" fontId="119" fillId="0" borderId="86" xfId="0" applyFont="1" applyBorder="1" applyAlignment="1">
      <alignment horizontal="left" vertical="top" wrapText="1"/>
    </xf>
    <xf numFmtId="0" fontId="119" fillId="0" borderId="57" xfId="0" applyFont="1" applyBorder="1" applyAlignment="1">
      <alignment horizontal="left" vertical="top" wrapText="1"/>
    </xf>
    <xf numFmtId="0" fontId="119" fillId="0" borderId="73" xfId="0" applyFont="1" applyBorder="1" applyAlignment="1">
      <alignment horizontal="left" vertical="top" wrapText="1"/>
    </xf>
    <xf numFmtId="0" fontId="119" fillId="0" borderId="98" xfId="0" applyFont="1" applyBorder="1" applyAlignment="1">
      <alignment horizontal="left" vertical="top" wrapText="1"/>
    </xf>
    <xf numFmtId="0" fontId="119" fillId="0" borderId="136" xfId="0" applyFont="1" applyBorder="1" applyAlignment="1">
      <alignment horizontal="left" vertical="top" wrapText="1"/>
    </xf>
    <xf numFmtId="0" fontId="119" fillId="0" borderId="137" xfId="0" applyFont="1" applyBorder="1" applyAlignment="1">
      <alignment horizontal="center" vertical="center" wrapText="1"/>
    </xf>
    <xf numFmtId="0" fontId="119" fillId="0" borderId="63" xfId="0" applyFont="1" applyBorder="1" applyAlignment="1">
      <alignment horizontal="center" vertical="center" wrapText="1"/>
    </xf>
    <xf numFmtId="0" fontId="116" fillId="0" borderId="125" xfId="0" applyFont="1" applyBorder="1" applyAlignment="1">
      <alignment horizontal="center" vertical="top" wrapText="1"/>
    </xf>
    <xf numFmtId="0" fontId="116" fillId="0" borderId="124" xfId="0" applyFont="1" applyBorder="1" applyAlignment="1">
      <alignment horizontal="center" vertical="top" wrapText="1"/>
    </xf>
    <xf numFmtId="0" fontId="116" fillId="0" borderId="131" xfId="0" applyFont="1" applyBorder="1" applyAlignment="1">
      <alignment horizontal="center" vertical="top" wrapText="1"/>
    </xf>
    <xf numFmtId="0" fontId="116" fillId="0" borderId="128" xfId="0" applyFont="1" applyBorder="1" applyAlignment="1">
      <alignment horizontal="center" vertical="top" wrapText="1"/>
    </xf>
    <xf numFmtId="0" fontId="105" fillId="0" borderId="110" xfId="0" applyFont="1" applyBorder="1" applyAlignment="1">
      <alignment horizontal="left" vertical="top" wrapText="1"/>
    </xf>
    <xf numFmtId="0" fontId="105" fillId="0" borderId="111" xfId="0" applyFont="1" applyBorder="1" applyAlignment="1">
      <alignment horizontal="left" vertical="top" wrapText="1"/>
    </xf>
    <xf numFmtId="0" fontId="122" fillId="0" borderId="126" xfId="0" applyFont="1" applyBorder="1" applyAlignment="1">
      <alignment horizontal="center" vertical="center"/>
    </xf>
    <xf numFmtId="0" fontId="121" fillId="0" borderId="126" xfId="0" applyFont="1" applyBorder="1" applyAlignment="1">
      <alignment horizontal="center" vertical="center" wrapText="1"/>
    </xf>
    <xf numFmtId="0" fontId="121" fillId="0" borderId="127" xfId="0" applyFont="1" applyBorder="1" applyAlignment="1">
      <alignment horizontal="center" vertical="center" wrapText="1"/>
    </xf>
    <xf numFmtId="0" fontId="105" fillId="88" borderId="126" xfId="0" applyFont="1" applyFill="1" applyBorder="1" applyAlignment="1">
      <alignment horizontal="center" vertical="center" wrapText="1"/>
    </xf>
    <xf numFmtId="0" fontId="106" fillId="0" borderId="126" xfId="0" applyFont="1" applyBorder="1" applyAlignment="1">
      <alignment horizontal="center"/>
    </xf>
    <xf numFmtId="49" fontId="106" fillId="0" borderId="0" xfId="0" applyNumberFormat="1" applyFont="1" applyAlignment="1">
      <alignment horizontal="center" vertical="center"/>
    </xf>
    <xf numFmtId="0" fontId="105" fillId="88" borderId="129" xfId="0" applyFont="1" applyFill="1" applyBorder="1" applyAlignment="1">
      <alignment horizontal="center" vertical="center" wrapText="1"/>
    </xf>
    <xf numFmtId="0" fontId="105" fillId="88" borderId="128" xfId="0" applyFont="1" applyFill="1" applyBorder="1" applyAlignment="1">
      <alignment horizontal="center" vertical="center" wrapText="1"/>
    </xf>
    <xf numFmtId="0" fontId="106" fillId="89" borderId="129" xfId="13" applyFont="1" applyFill="1" applyBorder="1" applyAlignment="1" applyProtection="1">
      <alignment horizontal="left" vertical="top" wrapText="1"/>
      <protection locked="0"/>
    </xf>
    <xf numFmtId="0" fontId="106" fillId="89" borderId="128" xfId="13" applyFont="1" applyFill="1" applyBorder="1" applyAlignment="1" applyProtection="1">
      <alignment horizontal="left" vertical="top" wrapText="1"/>
      <protection locked="0"/>
    </xf>
    <xf numFmtId="0" fontId="106" fillId="0" borderId="129" xfId="13" applyFont="1" applyBorder="1" applyAlignment="1" applyProtection="1">
      <alignment horizontal="left" vertical="top" wrapText="1"/>
      <protection locked="0"/>
    </xf>
    <xf numFmtId="0" fontId="106" fillId="0" borderId="128" xfId="13" applyFont="1" applyBorder="1" applyAlignment="1" applyProtection="1">
      <alignment horizontal="left" vertical="top" wrapText="1"/>
      <protection locked="0"/>
    </xf>
    <xf numFmtId="0" fontId="106" fillId="0" borderId="129" xfId="0" applyFont="1" applyBorder="1" applyAlignment="1">
      <alignment horizontal="left" vertical="center" wrapText="1"/>
    </xf>
    <xf numFmtId="0" fontId="106" fillId="0" borderId="128" xfId="0" applyFont="1" applyBorder="1" applyAlignment="1">
      <alignment horizontal="left" vertical="center" wrapText="1"/>
    </xf>
    <xf numFmtId="0" fontId="106" fillId="0" borderId="129" xfId="0" applyFont="1" applyBorder="1" applyAlignment="1">
      <alignment horizontal="left" vertical="top" wrapText="1"/>
    </xf>
    <xf numFmtId="0" fontId="106" fillId="0" borderId="128" xfId="0" applyFont="1" applyBorder="1" applyAlignment="1">
      <alignment horizontal="left" vertical="top" wrapText="1"/>
    </xf>
    <xf numFmtId="0" fontId="106" fillId="0" borderId="126" xfId="0" applyFont="1" applyBorder="1" applyAlignment="1">
      <alignment horizontal="left" vertical="top" wrapText="1"/>
    </xf>
    <xf numFmtId="0" fontId="106" fillId="0" borderId="126" xfId="0" applyFont="1" applyBorder="1" applyAlignment="1">
      <alignment horizontal="left" vertical="center" wrapText="1"/>
    </xf>
    <xf numFmtId="0" fontId="106" fillId="0" borderId="129" xfId="0" applyFont="1" applyBorder="1" applyAlignment="1">
      <alignment vertical="center" wrapText="1"/>
    </xf>
    <xf numFmtId="0" fontId="106" fillId="0" borderId="128" xfId="0" applyFont="1" applyBorder="1" applyAlignment="1">
      <alignment vertical="center" wrapText="1"/>
    </xf>
    <xf numFmtId="0" fontId="105" fillId="88" borderId="146" xfId="0" applyFont="1" applyFill="1" applyBorder="1" applyAlignment="1">
      <alignment horizontal="center" vertical="center" wrapText="1"/>
    </xf>
    <xf numFmtId="0" fontId="105" fillId="88" borderId="0" xfId="0" applyFont="1" applyFill="1" applyAlignment="1">
      <alignment horizontal="center" vertical="center" wrapText="1"/>
    </xf>
    <xf numFmtId="0" fontId="105" fillId="88" borderId="147" xfId="0" applyFont="1" applyFill="1" applyBorder="1" applyAlignment="1">
      <alignment horizontal="center" vertical="center" wrapText="1"/>
    </xf>
    <xf numFmtId="0" fontId="105" fillId="88" borderId="148" xfId="0" applyFont="1" applyFill="1" applyBorder="1" applyAlignment="1">
      <alignment horizontal="center" vertical="center"/>
    </xf>
    <xf numFmtId="0" fontId="105" fillId="88" borderId="149" xfId="0" applyFont="1" applyFill="1" applyBorder="1" applyAlignment="1">
      <alignment horizontal="center" vertical="center"/>
    </xf>
    <xf numFmtId="0" fontId="105" fillId="88" borderId="150" xfId="0" applyFont="1" applyFill="1" applyBorder="1" applyAlignment="1">
      <alignment horizontal="center" vertical="center"/>
    </xf>
    <xf numFmtId="0" fontId="105" fillId="0" borderId="151" xfId="0" applyFont="1" applyBorder="1" applyAlignment="1">
      <alignment horizontal="center" vertical="center"/>
    </xf>
    <xf numFmtId="0" fontId="105" fillId="0" borderId="126" xfId="0" applyFont="1" applyBorder="1" applyAlignment="1">
      <alignment horizontal="center" vertical="center"/>
    </xf>
    <xf numFmtId="0" fontId="158" fillId="89" borderId="129" xfId="0" applyFont="1" applyFill="1" applyBorder="1" applyAlignment="1">
      <alignment horizontal="left" vertical="center" wrapText="1"/>
    </xf>
    <xf numFmtId="0" fontId="158" fillId="89" borderId="128" xfId="0" applyFont="1" applyFill="1" applyBorder="1" applyAlignment="1">
      <alignment horizontal="left" vertical="center" wrapText="1"/>
    </xf>
    <xf numFmtId="0" fontId="106" fillId="89" borderId="129" xfId="0" applyFont="1" applyFill="1" applyBorder="1" applyAlignment="1">
      <alignment horizontal="left" vertical="center" wrapText="1"/>
    </xf>
    <xf numFmtId="0" fontId="106" fillId="89" borderId="128" xfId="0" applyFont="1" applyFill="1" applyBorder="1" applyAlignment="1">
      <alignment horizontal="left" vertical="center" wrapText="1"/>
    </xf>
    <xf numFmtId="0" fontId="106" fillId="0" borderId="66" xfId="0" applyFont="1" applyBorder="1" applyAlignment="1">
      <alignment horizontal="left" vertical="center" wrapText="1"/>
    </xf>
    <xf numFmtId="0" fontId="106" fillId="0" borderId="67" xfId="0" applyFont="1" applyBorder="1" applyAlignment="1">
      <alignment horizontal="left" vertical="center" wrapText="1"/>
    </xf>
    <xf numFmtId="0" fontId="105" fillId="90" borderId="146" xfId="0" applyFont="1" applyFill="1" applyBorder="1" applyAlignment="1">
      <alignment horizontal="center" vertical="center" wrapText="1"/>
    </xf>
    <xf numFmtId="0" fontId="105" fillId="90" borderId="0" xfId="0" applyFont="1" applyFill="1" applyAlignment="1">
      <alignment horizontal="center" vertical="center" wrapText="1"/>
    </xf>
    <xf numFmtId="0" fontId="105" fillId="90" borderId="147" xfId="0" applyFont="1" applyFill="1" applyBorder="1" applyAlignment="1">
      <alignment horizontal="center" vertical="center" wrapText="1"/>
    </xf>
    <xf numFmtId="0" fontId="106" fillId="90" borderId="66" xfId="0" applyFont="1" applyFill="1" applyBorder="1" applyAlignment="1">
      <alignment horizontal="left" vertical="center" wrapText="1"/>
    </xf>
    <xf numFmtId="0" fontId="106" fillId="90" borderId="67" xfId="0" applyFont="1" applyFill="1" applyBorder="1" applyAlignment="1">
      <alignment horizontal="left" vertical="center" wrapText="1"/>
    </xf>
    <xf numFmtId="0" fontId="106" fillId="0" borderId="47" xfId="0" applyFont="1" applyBorder="1" applyAlignment="1">
      <alignment horizontal="left" vertical="center" wrapText="1"/>
    </xf>
    <xf numFmtId="0" fontId="106" fillId="0" borderId="11" xfId="0" applyFont="1" applyBorder="1" applyAlignment="1">
      <alignment horizontal="left" vertical="center" wrapText="1"/>
    </xf>
    <xf numFmtId="0" fontId="105" fillId="88" borderId="144" xfId="0" applyFont="1" applyFill="1" applyBorder="1" applyAlignment="1">
      <alignment horizontal="center" vertical="center" wrapText="1"/>
    </xf>
    <xf numFmtId="0" fontId="105" fillId="88" borderId="64" xfId="0" applyFont="1" applyFill="1" applyBorder="1" applyAlignment="1">
      <alignment horizontal="center" vertical="center" wrapText="1"/>
    </xf>
    <xf numFmtId="0" fontId="105" fillId="88" borderId="145" xfId="0" applyFont="1" applyFill="1" applyBorder="1" applyAlignment="1">
      <alignment horizontal="center" vertical="center" wrapText="1"/>
    </xf>
    <xf numFmtId="0" fontId="106" fillId="89" borderId="129" xfId="0" applyFont="1" applyFill="1" applyBorder="1" applyAlignment="1">
      <alignment vertical="center" wrapText="1"/>
    </xf>
    <xf numFmtId="0" fontId="106" fillId="89" borderId="128" xfId="0" applyFont="1" applyFill="1" applyBorder="1" applyAlignment="1">
      <alignment vertical="center" wrapText="1"/>
    </xf>
    <xf numFmtId="0" fontId="106" fillId="0" borderId="131" xfId="0" applyFont="1" applyBorder="1" applyAlignment="1">
      <alignment horizontal="left" vertical="center" wrapText="1"/>
    </xf>
    <xf numFmtId="0" fontId="106" fillId="89" borderId="66" xfId="0" applyFont="1" applyFill="1" applyBorder="1" applyAlignment="1">
      <alignment horizontal="left" vertical="center" wrapText="1"/>
    </xf>
    <xf numFmtId="0" fontId="106" fillId="89" borderId="67" xfId="0" applyFont="1" applyFill="1" applyBorder="1" applyAlignment="1">
      <alignment horizontal="left" vertical="center" wrapText="1"/>
    </xf>
    <xf numFmtId="0" fontId="106" fillId="0" borderId="69" xfId="0" applyFont="1" applyBorder="1" applyAlignment="1">
      <alignment horizontal="left" vertical="center" wrapText="1"/>
    </xf>
    <xf numFmtId="0" fontId="106" fillId="0" borderId="70" xfId="0" applyFont="1" applyBorder="1" applyAlignment="1">
      <alignment horizontal="left" vertical="center" wrapText="1"/>
    </xf>
    <xf numFmtId="0" fontId="106" fillId="0" borderId="47" xfId="0" applyFont="1" applyBorder="1" applyAlignment="1">
      <alignment vertical="center" wrapText="1"/>
    </xf>
    <xf numFmtId="0" fontId="106" fillId="0" borderId="11" xfId="0" applyFont="1" applyBorder="1" applyAlignment="1">
      <alignment vertical="center" wrapText="1"/>
    </xf>
    <xf numFmtId="0" fontId="105" fillId="0" borderId="140" xfId="0" applyFont="1" applyBorder="1" applyAlignment="1">
      <alignment horizontal="center" vertical="center"/>
    </xf>
    <xf numFmtId="0" fontId="105" fillId="0" borderId="141" xfId="0" applyFont="1" applyBorder="1" applyAlignment="1">
      <alignment horizontal="center" vertical="center"/>
    </xf>
    <xf numFmtId="0" fontId="105" fillId="0" borderId="142" xfId="0" applyFont="1" applyBorder="1" applyAlignment="1">
      <alignment horizontal="center" vertical="center"/>
    </xf>
    <xf numFmtId="0" fontId="158" fillId="89" borderId="129" xfId="0" applyFont="1" applyFill="1" applyBorder="1" applyAlignment="1">
      <alignment vertical="center" wrapText="1"/>
    </xf>
    <xf numFmtId="0" fontId="158" fillId="89" borderId="128" xfId="0" applyFont="1" applyFill="1" applyBorder="1" applyAlignment="1">
      <alignment vertical="center" wrapText="1"/>
    </xf>
    <xf numFmtId="0" fontId="106" fillId="0" borderId="129" xfId="0" applyFont="1" applyBorder="1" applyAlignment="1">
      <alignment horizontal="left"/>
    </xf>
    <xf numFmtId="0" fontId="106" fillId="0" borderId="128" xfId="0" applyFont="1" applyBorder="1" applyAlignment="1">
      <alignment horizontal="left"/>
    </xf>
  </cellXfs>
  <cellStyles count="21417">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15" xfId="21415" xr:uid="{C678E427-4867-4F4E-8450-B353F6617995}"/>
    <cellStyle name="Normal 4 16" xfId="21416" xr:uid="{4ED35F5B-0837-4EEB-BEB9-018086F5BF35}"/>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9.9978637043366805E-2"/>
  </sheetPr>
  <dimension ref="A1:C38"/>
  <sheetViews>
    <sheetView tabSelected="1" zoomScale="85" zoomScaleNormal="85" workbookViewId="0">
      <pane xSplit="1" ySplit="7" topLeftCell="B8" activePane="bottomRight" state="frozen"/>
      <selection activeCell="B36" sqref="B36:C36"/>
      <selection pane="topRight" activeCell="B36" sqref="B36:C36"/>
      <selection pane="bottomLeft" activeCell="B36" sqref="B36:C36"/>
      <selection pane="bottomRight" activeCell="B8" sqref="B8"/>
    </sheetView>
  </sheetViews>
  <sheetFormatPr defaultRowHeight="14.4"/>
  <cols>
    <col min="1" max="1" width="10.33203125" style="1" customWidth="1"/>
    <col min="2" max="2" width="153" bestFit="1" customWidth="1"/>
    <col min="3" max="3" width="39.44140625" customWidth="1"/>
    <col min="7" max="7" width="25" customWidth="1"/>
  </cols>
  <sheetData>
    <row r="1" spans="1:3">
      <c r="A1" s="6"/>
      <c r="B1" s="94" t="s">
        <v>148</v>
      </c>
      <c r="C1" s="45"/>
    </row>
    <row r="2" spans="1:3" s="91" customFormat="1">
      <c r="A2" s="133">
        <v>1</v>
      </c>
      <c r="B2" s="92" t="s">
        <v>149</v>
      </c>
      <c r="C2" s="90" t="s">
        <v>930</v>
      </c>
    </row>
    <row r="3" spans="1:3" s="91" customFormat="1">
      <c r="A3" s="133">
        <v>2</v>
      </c>
      <c r="B3" s="93" t="s">
        <v>150</v>
      </c>
      <c r="C3" s="90" t="s">
        <v>931</v>
      </c>
    </row>
    <row r="4" spans="1:3" s="91" customFormat="1">
      <c r="A4" s="133">
        <v>3</v>
      </c>
      <c r="B4" s="93" t="s">
        <v>151</v>
      </c>
      <c r="C4" s="90" t="s">
        <v>932</v>
      </c>
    </row>
    <row r="5" spans="1:3" s="91" customFormat="1">
      <c r="A5" s="134">
        <v>4</v>
      </c>
      <c r="B5" s="96" t="s">
        <v>152</v>
      </c>
      <c r="C5" s="90" t="s">
        <v>933</v>
      </c>
    </row>
    <row r="6" spans="1:3" s="95" customFormat="1" ht="65.25" customHeight="1">
      <c r="A6" s="632" t="s">
        <v>309</v>
      </c>
      <c r="B6" s="633"/>
      <c r="C6" s="633"/>
    </row>
    <row r="7" spans="1:3">
      <c r="A7" s="208" t="s">
        <v>240</v>
      </c>
      <c r="B7" s="209" t="s">
        <v>153</v>
      </c>
    </row>
    <row r="8" spans="1:3">
      <c r="A8" s="210">
        <v>1</v>
      </c>
      <c r="B8" s="206" t="s">
        <v>128</v>
      </c>
    </row>
    <row r="9" spans="1:3">
      <c r="A9" s="210">
        <v>2</v>
      </c>
      <c r="B9" s="206" t="s">
        <v>154</v>
      </c>
    </row>
    <row r="10" spans="1:3">
      <c r="A10" s="210">
        <v>3</v>
      </c>
      <c r="B10" s="206" t="s">
        <v>155</v>
      </c>
    </row>
    <row r="11" spans="1:3">
      <c r="A11" s="210">
        <v>4</v>
      </c>
      <c r="B11" s="206" t="s">
        <v>156</v>
      </c>
    </row>
    <row r="12" spans="1:3">
      <c r="A12" s="210">
        <v>5</v>
      </c>
      <c r="B12" s="206" t="s">
        <v>96</v>
      </c>
    </row>
    <row r="13" spans="1:3">
      <c r="A13" s="210">
        <v>6</v>
      </c>
      <c r="B13" s="211" t="s">
        <v>80</v>
      </c>
    </row>
    <row r="14" spans="1:3">
      <c r="A14" s="210">
        <v>7</v>
      </c>
      <c r="B14" s="206" t="s">
        <v>157</v>
      </c>
    </row>
    <row r="15" spans="1:3">
      <c r="A15" s="210">
        <v>8</v>
      </c>
      <c r="B15" s="206" t="s">
        <v>160</v>
      </c>
    </row>
    <row r="16" spans="1:3">
      <c r="A16" s="210">
        <v>9</v>
      </c>
      <c r="B16" s="206" t="s">
        <v>74</v>
      </c>
    </row>
    <row r="17" spans="1:2">
      <c r="A17" s="212" t="s">
        <v>366</v>
      </c>
      <c r="B17" s="206" t="s">
        <v>346</v>
      </c>
    </row>
    <row r="18" spans="1:2">
      <c r="A18" s="521">
        <v>9.1999999999999993</v>
      </c>
      <c r="B18" s="522" t="s">
        <v>969</v>
      </c>
    </row>
    <row r="19" spans="1:2">
      <c r="A19" s="521">
        <v>9.3000000000000007</v>
      </c>
      <c r="B19" s="522" t="s">
        <v>970</v>
      </c>
    </row>
    <row r="20" spans="1:2">
      <c r="A20" s="210">
        <v>10</v>
      </c>
      <c r="B20" s="206" t="s">
        <v>161</v>
      </c>
    </row>
    <row r="21" spans="1:2">
      <c r="A21" s="210">
        <v>11</v>
      </c>
      <c r="B21" s="211" t="s">
        <v>144</v>
      </c>
    </row>
    <row r="22" spans="1:2">
      <c r="A22" s="210">
        <v>12</v>
      </c>
      <c r="B22" s="211" t="s">
        <v>141</v>
      </c>
    </row>
    <row r="23" spans="1:2">
      <c r="A23" s="210">
        <v>13</v>
      </c>
      <c r="B23" s="213" t="s">
        <v>285</v>
      </c>
    </row>
    <row r="24" spans="1:2">
      <c r="A24" s="210">
        <v>14</v>
      </c>
      <c r="B24" s="206" t="s">
        <v>339</v>
      </c>
    </row>
    <row r="25" spans="1:2">
      <c r="A25" s="210">
        <v>15</v>
      </c>
      <c r="B25" s="206" t="s">
        <v>73</v>
      </c>
    </row>
    <row r="26" spans="1:2">
      <c r="A26" s="210">
        <v>15.1</v>
      </c>
      <c r="B26" s="206" t="s">
        <v>375</v>
      </c>
    </row>
    <row r="27" spans="1:2">
      <c r="A27" s="582">
        <v>15.2</v>
      </c>
      <c r="B27" s="522" t="s">
        <v>980</v>
      </c>
    </row>
    <row r="28" spans="1:2">
      <c r="A28" s="210">
        <v>16</v>
      </c>
      <c r="B28" s="206" t="s">
        <v>427</v>
      </c>
    </row>
    <row r="29" spans="1:2">
      <c r="A29" s="210">
        <v>17</v>
      </c>
      <c r="B29" s="206" t="s">
        <v>651</v>
      </c>
    </row>
    <row r="30" spans="1:2">
      <c r="A30" s="210">
        <v>18</v>
      </c>
      <c r="B30" s="206" t="s">
        <v>911</v>
      </c>
    </row>
    <row r="31" spans="1:2">
      <c r="A31" s="210">
        <v>19</v>
      </c>
      <c r="B31" s="206" t="s">
        <v>912</v>
      </c>
    </row>
    <row r="32" spans="1:2">
      <c r="A32" s="210">
        <v>20</v>
      </c>
      <c r="B32" s="206" t="s">
        <v>913</v>
      </c>
    </row>
    <row r="33" spans="1:2">
      <c r="A33" s="210">
        <v>21</v>
      </c>
      <c r="B33" s="206" t="s">
        <v>520</v>
      </c>
    </row>
    <row r="34" spans="1:2">
      <c r="A34" s="210">
        <v>22</v>
      </c>
      <c r="B34" s="206" t="s">
        <v>914</v>
      </c>
    </row>
    <row r="35" spans="1:2" ht="26.4">
      <c r="A35" s="210">
        <v>23</v>
      </c>
      <c r="B35" s="484" t="s">
        <v>910</v>
      </c>
    </row>
    <row r="36" spans="1:2">
      <c r="A36" s="210">
        <v>24</v>
      </c>
      <c r="B36" s="206" t="s">
        <v>915</v>
      </c>
    </row>
    <row r="37" spans="1:2">
      <c r="A37" s="210">
        <v>25</v>
      </c>
      <c r="B37" s="206" t="s">
        <v>916</v>
      </c>
    </row>
    <row r="38" spans="1:2">
      <c r="A38" s="210">
        <v>26</v>
      </c>
      <c r="B38" s="206" t="s">
        <v>696</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20"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2" location="'12. CRM'!A1" display="საკრედიტო რისკის მიტიგაცია" xr:uid="{00000000-0004-0000-0000-00000A000000}"/>
    <hyperlink ref="B21" location="'11. CRWA'!A1" display="საკრედიტო რისკის მიხედვით შეწონილი რისკის პოზიციები" xr:uid="{00000000-0004-0000-0000-00000B000000}"/>
    <hyperlink ref="B23"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5"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4"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6" location="'15.1. LR'!A1" display="ლევერიჯის კოეფიციენტი" xr:uid="{00000000-0004-0000-0000-000010000000}"/>
    <hyperlink ref="B28" location="'16. NSFR'!A1" display="წმინდა სტაბილური დაფინანსების კოეფიციენტი" xr:uid="{00000000-0004-0000-0000-000011000000}"/>
    <hyperlink ref="B29"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30"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31"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3" location="'21. NPL'!A1" display="უმოქმედო სესხების ცვლილება" xr:uid="{00000000-0004-0000-0000-000015000000}"/>
    <hyperlink ref="B34"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5"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6"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7"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32" location="'20. Reserves'!A1" display="რეზერვის ცვლილება სესხებზე და კორპორატიულ სავალო ფასიანი ქაღალდებზე" xr:uid="{00000000-0004-0000-0000-00001A000000}"/>
    <hyperlink ref="B38" location="'26. Retail Products'!A1" display="ზოგადი ინფორმაცია საცალო პროდუქტებზე" xr:uid="{00000000-0004-0000-0000-00001B000000}"/>
    <hyperlink ref="B18" location="'9.2. MREL1'!A1"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xr:uid="{A8DEE96C-B49B-4549-BFDE-257B84691501}"/>
    <hyperlink ref="B19" location="'9.3. MREL2'!A1" display="MREL-ის კომპონენტების ვადიანობისა და მარეგულირებელი კანონმდებლობის მიხედვით დეტალიზაცია" xr:uid="{C168CFC8-90EE-4ED4-8BE5-32145822CF0E}"/>
    <hyperlink ref="B27" location="'15.2. CVA'!A1" display="საკრედიტო გადაფასების კორექტირება" xr:uid="{205916ED-D364-4D2E-AA95-A6DB691A897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9.9978637043366805E-2"/>
  </sheetPr>
  <dimension ref="A1:G51"/>
  <sheetViews>
    <sheetView zoomScale="85" zoomScaleNormal="85" workbookViewId="0">
      <pane xSplit="1" ySplit="5" topLeftCell="B6" activePane="bottomRight" state="frozen"/>
      <selection activeCell="B36" sqref="B36:C36"/>
      <selection pane="topRight" activeCell="B36" sqref="B36:C36"/>
      <selection pane="bottomLeft" activeCell="B36" sqref="B36:C36"/>
      <selection pane="bottomRight" activeCell="B6" sqref="B6"/>
    </sheetView>
  </sheetViews>
  <sheetFormatPr defaultRowHeight="14.4"/>
  <cols>
    <col min="1" max="1" width="9.5546875" style="14" bestFit="1" customWidth="1"/>
    <col min="2" max="2" width="88.44140625" style="12" customWidth="1"/>
    <col min="3" max="3" width="14" style="12" bestFit="1" customWidth="1"/>
    <col min="4" max="4" width="13.6640625" style="1" bestFit="1" customWidth="1"/>
    <col min="5" max="6" width="13.5546875" style="1" bestFit="1" customWidth="1"/>
    <col min="7" max="7" width="13.88671875" style="1" customWidth="1"/>
    <col min="8" max="8" width="6.6640625" customWidth="1"/>
    <col min="9" max="9" width="14" bestFit="1" customWidth="1"/>
    <col min="10" max="12" width="13" bestFit="1" customWidth="1"/>
    <col min="13" max="13" width="6.6640625" customWidth="1"/>
  </cols>
  <sheetData>
    <row r="1" spans="1:7">
      <c r="A1" s="13" t="s">
        <v>97</v>
      </c>
      <c r="B1" s="219" t="str">
        <f>Info!C2</f>
        <v>სს ტერაბანკი</v>
      </c>
    </row>
    <row r="2" spans="1:7">
      <c r="A2" s="13" t="s">
        <v>98</v>
      </c>
      <c r="B2" s="243">
        <v>45838</v>
      </c>
    </row>
    <row r="3" spans="1:7" ht="15" thickBot="1">
      <c r="A3" s="13"/>
    </row>
    <row r="4" spans="1:7" ht="15" customHeight="1" thickBot="1">
      <c r="A4" s="31" t="s">
        <v>241</v>
      </c>
      <c r="B4" s="114" t="s">
        <v>128</v>
      </c>
      <c r="C4" s="115"/>
      <c r="D4" s="634" t="s">
        <v>909</v>
      </c>
      <c r="E4" s="635"/>
      <c r="F4" s="635"/>
      <c r="G4" s="636"/>
    </row>
    <row r="5" spans="1:7">
      <c r="A5" s="145" t="s">
        <v>25</v>
      </c>
      <c r="B5" s="146"/>
      <c r="C5" s="232" t="str">
        <f>INT((MONTH($B$2))/3)&amp;"Q"&amp;"-"&amp;YEAR($B$2)</f>
        <v>2Q-2025</v>
      </c>
      <c r="D5" s="232" t="str">
        <f>IF(INT(MONTH($B$2))=3, "4"&amp;"Q"&amp;"-"&amp;YEAR($B$2)-1, IF(INT(MONTH($B$2))=6, "1"&amp;"Q"&amp;"-"&amp;YEAR($B$2), IF(INT(MONTH($B$2))=9, "2"&amp;"Q"&amp;"-"&amp;YEAR($B$2),IF(INT(MONTH($B$2))=12, "3"&amp;"Q"&amp;"-"&amp;YEAR($B$2), 0))))</f>
        <v>1Q-2025</v>
      </c>
      <c r="E5" s="232" t="str">
        <f>IF(INT(MONTH($B$2))=3, "3"&amp;"Q"&amp;"-"&amp;YEAR($B$2)-1, IF(INT(MONTH($B$2))=6, "4"&amp;"Q"&amp;"-"&amp;YEAR($B$2)-1, IF(INT(MONTH($B$2))=9, "1"&amp;"Q"&amp;"-"&amp;YEAR($B$2),IF(INT(MONTH($B$2))=12, "2"&amp;"Q"&amp;"-"&amp;YEAR($B$2), 0))))</f>
        <v>4Q-2024</v>
      </c>
      <c r="F5" s="232" t="str">
        <f>IF(INT(MONTH($B$2))=3, "2"&amp;"Q"&amp;"-"&amp;YEAR($B$2)-1, IF(INT(MONTH($B$2))=6, "3"&amp;"Q"&amp;"-"&amp;YEAR($B$2)-1, IF(INT(MONTH($B$2))=9, "4"&amp;"Q"&amp;"-"&amp;YEAR($B$2)-1,IF(INT(MONTH($B$2))=12, "1"&amp;"Q"&amp;"-"&amp;YEAR($B$2), 0))))</f>
        <v>3Q-2024</v>
      </c>
      <c r="G5" s="233" t="str">
        <f>IF(INT(MONTH($B$2))=3, "1"&amp;"Q"&amp;"-"&amp;YEAR($B$2)-1, IF(INT(MONTH($B$2))=6, "2"&amp;"Q"&amp;"-"&amp;YEAR($B$2)-1, IF(INT(MONTH($B$2))=9, "3"&amp;"Q"&amp;"-"&amp;YEAR($B$2)-1,IF(INT(MONTH($B$2))=12, "4"&amp;"Q"&amp;"-"&amp;YEAR($B$2)-1, 0))))</f>
        <v>2Q-2024</v>
      </c>
    </row>
    <row r="6" spans="1:7">
      <c r="A6" s="234"/>
      <c r="B6" s="235" t="s">
        <v>95</v>
      </c>
      <c r="C6" s="147"/>
      <c r="D6" s="147"/>
      <c r="E6" s="147"/>
      <c r="F6" s="147"/>
      <c r="G6" s="148"/>
    </row>
    <row r="7" spans="1:7">
      <c r="A7" s="234"/>
      <c r="B7" s="236" t="s">
        <v>99</v>
      </c>
      <c r="C7" s="147"/>
      <c r="D7" s="147"/>
      <c r="E7" s="147"/>
      <c r="F7" s="147"/>
      <c r="G7" s="148"/>
    </row>
    <row r="8" spans="1:7">
      <c r="A8" s="223">
        <v>1</v>
      </c>
      <c r="B8" s="224" t="s">
        <v>22</v>
      </c>
      <c r="C8" s="237">
        <v>262427423.76565838</v>
      </c>
      <c r="D8" s="237">
        <v>256803573</v>
      </c>
      <c r="E8" s="237">
        <v>250548216</v>
      </c>
      <c r="F8" s="237">
        <v>244633525</v>
      </c>
      <c r="G8" s="514">
        <v>239736975</v>
      </c>
    </row>
    <row r="9" spans="1:7">
      <c r="A9" s="223">
        <v>2</v>
      </c>
      <c r="B9" s="224" t="s">
        <v>75</v>
      </c>
      <c r="C9" s="237">
        <v>297834223.76565838</v>
      </c>
      <c r="D9" s="237">
        <v>292778473</v>
      </c>
      <c r="E9" s="237">
        <v>287036616</v>
      </c>
      <c r="F9" s="237">
        <v>280119625</v>
      </c>
      <c r="G9" s="514">
        <v>276268275</v>
      </c>
    </row>
    <row r="10" spans="1:7">
      <c r="A10" s="223">
        <v>3</v>
      </c>
      <c r="B10" s="224" t="s">
        <v>74</v>
      </c>
      <c r="C10" s="237">
        <v>336715804.72565836</v>
      </c>
      <c r="D10" s="237">
        <v>333946551.94</v>
      </c>
      <c r="E10" s="237">
        <v>329476452.01999998</v>
      </c>
      <c r="F10" s="237">
        <v>323314010.62</v>
      </c>
      <c r="G10" s="514">
        <v>320778584.84000003</v>
      </c>
    </row>
    <row r="11" spans="1:7">
      <c r="A11" s="223">
        <v>4</v>
      </c>
      <c r="B11" s="224" t="s">
        <v>419</v>
      </c>
      <c r="C11" s="237">
        <v>226682238.46210775</v>
      </c>
      <c r="D11" s="237">
        <v>212819438.56240204</v>
      </c>
      <c r="E11" s="237">
        <v>199587233.00076327</v>
      </c>
      <c r="F11" s="237">
        <v>194269523.88297677</v>
      </c>
      <c r="G11" s="514">
        <v>190114068.06041417</v>
      </c>
    </row>
    <row r="12" spans="1:7">
      <c r="A12" s="223">
        <v>5</v>
      </c>
      <c r="B12" s="224" t="s">
        <v>420</v>
      </c>
      <c r="C12" s="237">
        <v>267764667.74739665</v>
      </c>
      <c r="D12" s="237">
        <v>253054016.98503163</v>
      </c>
      <c r="E12" s="237">
        <v>238699064.86055708</v>
      </c>
      <c r="F12" s="237">
        <v>232225153.17339414</v>
      </c>
      <c r="G12" s="514">
        <v>228158195.27350238</v>
      </c>
    </row>
    <row r="13" spans="1:7">
      <c r="A13" s="223">
        <v>6</v>
      </c>
      <c r="B13" s="224" t="s">
        <v>421</v>
      </c>
      <c r="C13" s="237">
        <v>322266695.15753138</v>
      </c>
      <c r="D13" s="237">
        <v>306431640.94079649</v>
      </c>
      <c r="E13" s="237">
        <v>290585360.91190982</v>
      </c>
      <c r="F13" s="237">
        <v>282567264.83413309</v>
      </c>
      <c r="G13" s="514">
        <v>278613852.20899355</v>
      </c>
    </row>
    <row r="14" spans="1:7">
      <c r="A14" s="234"/>
      <c r="B14" s="235" t="s">
        <v>423</v>
      </c>
      <c r="C14" s="147"/>
      <c r="D14" s="147"/>
      <c r="E14" s="147"/>
      <c r="F14" s="147"/>
      <c r="G14" s="148"/>
    </row>
    <row r="15" spans="1:7" ht="21.9" customHeight="1">
      <c r="A15" s="223">
        <v>7</v>
      </c>
      <c r="B15" s="224" t="s">
        <v>422</v>
      </c>
      <c r="C15" s="238">
        <v>1695557732.0674584</v>
      </c>
      <c r="D15" s="238">
        <v>1662078918.7581804</v>
      </c>
      <c r="E15" s="238">
        <v>1608765696.1714237</v>
      </c>
      <c r="F15" s="238">
        <v>1521877858.7213011</v>
      </c>
      <c r="G15" s="515">
        <v>1510860289.425081</v>
      </c>
    </row>
    <row r="16" spans="1:7">
      <c r="A16" s="234"/>
      <c r="B16" s="235" t="s">
        <v>426</v>
      </c>
      <c r="C16" s="147"/>
      <c r="D16" s="147"/>
      <c r="E16" s="147"/>
      <c r="F16" s="147"/>
      <c r="G16" s="148"/>
    </row>
    <row r="17" spans="1:7">
      <c r="A17" s="223"/>
      <c r="B17" s="236" t="s">
        <v>413</v>
      </c>
      <c r="C17" s="147"/>
      <c r="D17" s="147"/>
      <c r="E17" s="147"/>
      <c r="F17" s="147"/>
      <c r="G17" s="148"/>
    </row>
    <row r="18" spans="1:7">
      <c r="A18" s="223">
        <v>8</v>
      </c>
      <c r="B18" s="224" t="s">
        <v>417</v>
      </c>
      <c r="C18" s="244">
        <v>0.15477351127741937</v>
      </c>
      <c r="D18" s="244">
        <v>0.15450744853431531</v>
      </c>
      <c r="E18" s="244">
        <v>0.1557394072960781</v>
      </c>
      <c r="F18" s="244">
        <v>0.16074451940942477</v>
      </c>
      <c r="G18" s="516">
        <v>0.15867580654411517</v>
      </c>
    </row>
    <row r="19" spans="1:7" ht="15" customHeight="1">
      <c r="A19" s="223">
        <v>9</v>
      </c>
      <c r="B19" s="224" t="s">
        <v>416</v>
      </c>
      <c r="C19" s="244">
        <v>0.1756556076698714</v>
      </c>
      <c r="D19" s="244">
        <v>0.17615196829447122</v>
      </c>
      <c r="E19" s="244">
        <v>0.17842039812453492</v>
      </c>
      <c r="F19" s="244">
        <v>0.18406183084584704</v>
      </c>
      <c r="G19" s="516">
        <v>0.18285494491692994</v>
      </c>
    </row>
    <row r="20" spans="1:7">
      <c r="A20" s="223">
        <v>10</v>
      </c>
      <c r="B20" s="224" t="s">
        <v>418</v>
      </c>
      <c r="C20" s="244">
        <v>0.19858704800047586</v>
      </c>
      <c r="D20" s="244">
        <v>0.20092099609175457</v>
      </c>
      <c r="E20" s="244">
        <v>0.20480076918851225</v>
      </c>
      <c r="F20" s="244">
        <v>0.21244412537261834</v>
      </c>
      <c r="G20" s="516">
        <v>0.212315186973419</v>
      </c>
    </row>
    <row r="21" spans="1:7">
      <c r="A21" s="223">
        <v>11</v>
      </c>
      <c r="B21" s="224" t="s">
        <v>419</v>
      </c>
      <c r="C21" s="244">
        <v>0.13369184320589628</v>
      </c>
      <c r="D21" s="244">
        <v>0.12804412363367784</v>
      </c>
      <c r="E21" s="244">
        <v>0.12406233765162036</v>
      </c>
      <c r="F21" s="244">
        <v>0.12765119274828285</v>
      </c>
      <c r="G21" s="516">
        <v>0.12583166649562097</v>
      </c>
    </row>
    <row r="22" spans="1:7">
      <c r="A22" s="223">
        <v>12</v>
      </c>
      <c r="B22" s="224" t="s">
        <v>420</v>
      </c>
      <c r="C22" s="244">
        <v>0.15792129202283248</v>
      </c>
      <c r="D22" s="244">
        <v>0.15225150510548593</v>
      </c>
      <c r="E22" s="244">
        <v>0.14837403944441283</v>
      </c>
      <c r="F22" s="244">
        <v>0.15259118978740668</v>
      </c>
      <c r="G22" s="516">
        <v>0.15101210672518378</v>
      </c>
    </row>
    <row r="23" spans="1:7">
      <c r="A23" s="223">
        <v>13</v>
      </c>
      <c r="B23" s="224" t="s">
        <v>421</v>
      </c>
      <c r="C23" s="244">
        <v>0.19006530362406432</v>
      </c>
      <c r="D23" s="244">
        <v>0.18436648072628609</v>
      </c>
      <c r="E23" s="244">
        <v>0.18062627864545552</v>
      </c>
      <c r="F23" s="244">
        <v>0.185670133259938</v>
      </c>
      <c r="G23" s="516">
        <v>0.18440742281671382</v>
      </c>
    </row>
    <row r="24" spans="1:7">
      <c r="A24" s="234"/>
      <c r="B24" s="235" t="s">
        <v>6</v>
      </c>
      <c r="C24" s="147"/>
      <c r="D24" s="147"/>
      <c r="E24" s="147"/>
      <c r="F24" s="147"/>
      <c r="G24" s="148"/>
    </row>
    <row r="25" spans="1:7" ht="15" customHeight="1">
      <c r="A25" s="239">
        <v>14</v>
      </c>
      <c r="B25" s="240" t="s">
        <v>7</v>
      </c>
      <c r="C25" s="244">
        <v>9.9666431552975165E-2</v>
      </c>
      <c r="D25" s="244">
        <v>9.9875883716726066E-2</v>
      </c>
      <c r="E25" s="244">
        <v>0.10454735609402838</v>
      </c>
      <c r="F25" s="244">
        <v>0.10516213074970174</v>
      </c>
      <c r="G25" s="516">
        <v>0.10649896993107021</v>
      </c>
    </row>
    <row r="26" spans="1:7">
      <c r="A26" s="239">
        <v>15</v>
      </c>
      <c r="B26" s="240" t="s">
        <v>8</v>
      </c>
      <c r="C26" s="244">
        <v>5.9040814437411979E-2</v>
      </c>
      <c r="D26" s="244">
        <v>5.8280286844606038E-2</v>
      </c>
      <c r="E26" s="244">
        <v>6.2191834197445638E-2</v>
      </c>
      <c r="F26" s="244">
        <v>6.2894716580858268E-2</v>
      </c>
      <c r="G26" s="516">
        <v>6.2959847234215272E-2</v>
      </c>
    </row>
    <row r="27" spans="1:7">
      <c r="A27" s="239">
        <v>16</v>
      </c>
      <c r="B27" s="240" t="s">
        <v>9</v>
      </c>
      <c r="C27" s="244">
        <v>1.5276805351150842E-2</v>
      </c>
      <c r="D27" s="244">
        <v>1.7911666342078282E-2</v>
      </c>
      <c r="E27" s="244">
        <v>2.2533421041035503E-2</v>
      </c>
      <c r="F27" s="244">
        <v>2.2344399587762624E-2</v>
      </c>
      <c r="G27" s="516">
        <v>2.3989419694298814E-2</v>
      </c>
    </row>
    <row r="28" spans="1:7">
      <c r="A28" s="239">
        <v>17</v>
      </c>
      <c r="B28" s="240" t="s">
        <v>129</v>
      </c>
      <c r="C28" s="244">
        <v>4.0625617115563187E-2</v>
      </c>
      <c r="D28" s="244">
        <v>4.1595596872120028E-2</v>
      </c>
      <c r="E28" s="244">
        <v>4.2355521896582739E-2</v>
      </c>
      <c r="F28" s="244">
        <v>4.226741416884347E-2</v>
      </c>
      <c r="G28" s="516">
        <v>4.3539122696854934E-2</v>
      </c>
    </row>
    <row r="29" spans="1:7">
      <c r="A29" s="239">
        <v>18</v>
      </c>
      <c r="B29" s="240" t="s">
        <v>10</v>
      </c>
      <c r="C29" s="244">
        <v>1.3988373130934526E-2</v>
      </c>
      <c r="D29" s="244">
        <v>1.3085596966036648E-2</v>
      </c>
      <c r="E29" s="244">
        <v>1.6926263024213118E-2</v>
      </c>
      <c r="F29" s="244">
        <v>1.7296181641659816E-2</v>
      </c>
      <c r="G29" s="516">
        <v>1.8614427492666917E-2</v>
      </c>
    </row>
    <row r="30" spans="1:7">
      <c r="A30" s="239">
        <v>19</v>
      </c>
      <c r="B30" s="240" t="s">
        <v>11</v>
      </c>
      <c r="C30" s="244">
        <v>9.8217117149002844E-2</v>
      </c>
      <c r="D30" s="244">
        <v>9.0320737178363905E-2</v>
      </c>
      <c r="E30" s="244">
        <v>0.11469220458486735</v>
      </c>
      <c r="F30" s="244">
        <v>0.11656725982274914</v>
      </c>
      <c r="G30" s="516">
        <v>0.12463413184114855</v>
      </c>
    </row>
    <row r="31" spans="1:7">
      <c r="A31" s="234"/>
      <c r="B31" s="235" t="s">
        <v>12</v>
      </c>
      <c r="C31" s="147"/>
      <c r="D31" s="147"/>
      <c r="E31" s="147"/>
      <c r="F31" s="147"/>
      <c r="G31" s="148"/>
    </row>
    <row r="32" spans="1:7">
      <c r="A32" s="239">
        <v>20</v>
      </c>
      <c r="B32" s="240" t="s">
        <v>13</v>
      </c>
      <c r="C32" s="244">
        <v>4.8098615668396273E-2</v>
      </c>
      <c r="D32" s="244">
        <v>4.0596514786080923E-2</v>
      </c>
      <c r="E32" s="244">
        <v>3.9621333438005814E-2</v>
      </c>
      <c r="F32" s="244">
        <v>4.7431779008702414E-2</v>
      </c>
      <c r="G32" s="516">
        <v>3.912571731443109E-2</v>
      </c>
    </row>
    <row r="33" spans="1:7" ht="15" customHeight="1">
      <c r="A33" s="239">
        <v>21</v>
      </c>
      <c r="B33" s="240" t="s">
        <v>925</v>
      </c>
      <c r="C33" s="244">
        <v>2.1835849663842E-2</v>
      </c>
      <c r="D33" s="244">
        <v>2.2321580665048996E-2</v>
      </c>
      <c r="E33" s="244">
        <v>2.2439243100297331E-2</v>
      </c>
      <c r="F33" s="244">
        <v>2.2727438459850903E-2</v>
      </c>
      <c r="G33" s="516">
        <v>2.324962916881116E-2</v>
      </c>
    </row>
    <row r="34" spans="1:7">
      <c r="A34" s="239">
        <v>22</v>
      </c>
      <c r="B34" s="240" t="s">
        <v>14</v>
      </c>
      <c r="C34" s="244">
        <v>0.45701841711722641</v>
      </c>
      <c r="D34" s="244">
        <v>0.45994750002063484</v>
      </c>
      <c r="E34" s="244">
        <v>0.46296873109812192</v>
      </c>
      <c r="F34" s="244">
        <v>0.46723657943948821</v>
      </c>
      <c r="G34" s="516">
        <v>0.49327288527319241</v>
      </c>
    </row>
    <row r="35" spans="1:7" ht="15" customHeight="1">
      <c r="A35" s="239">
        <v>23</v>
      </c>
      <c r="B35" s="240" t="s">
        <v>15</v>
      </c>
      <c r="C35" s="244">
        <v>0.4121992646610852</v>
      </c>
      <c r="D35" s="244">
        <v>0.42917314428001618</v>
      </c>
      <c r="E35" s="244">
        <v>0.44235424617310637</v>
      </c>
      <c r="F35" s="244">
        <v>0.43006740449741332</v>
      </c>
      <c r="G35" s="516">
        <v>0.45791183173677646</v>
      </c>
    </row>
    <row r="36" spans="1:7">
      <c r="A36" s="239">
        <v>24</v>
      </c>
      <c r="B36" s="240" t="s">
        <v>16</v>
      </c>
      <c r="C36" s="244">
        <v>4.2591420461057572E-2</v>
      </c>
      <c r="D36" s="244">
        <v>4.2591420461057572E-2</v>
      </c>
      <c r="E36" s="244">
        <v>7.8088335696799627E-2</v>
      </c>
      <c r="F36" s="244">
        <v>7.8088335696799627E-2</v>
      </c>
      <c r="G36" s="516">
        <v>8.2460514850536404E-2</v>
      </c>
    </row>
    <row r="37" spans="1:7" ht="15" customHeight="1">
      <c r="A37" s="234"/>
      <c r="B37" s="235" t="s">
        <v>17</v>
      </c>
      <c r="C37" s="147"/>
      <c r="D37" s="147"/>
      <c r="E37" s="147"/>
      <c r="F37" s="147"/>
      <c r="G37" s="148"/>
    </row>
    <row r="38" spans="1:7" ht="15" customHeight="1">
      <c r="A38" s="239">
        <v>25</v>
      </c>
      <c r="B38" s="240" t="s">
        <v>18</v>
      </c>
      <c r="C38" s="244">
        <v>0.14894884029811178</v>
      </c>
      <c r="D38" s="244">
        <v>0.15045243503836855</v>
      </c>
      <c r="E38" s="244">
        <v>0.18017602336038863</v>
      </c>
      <c r="F38" s="244">
        <v>0.20412188718774452</v>
      </c>
      <c r="G38" s="516">
        <v>0.17764611849943018</v>
      </c>
    </row>
    <row r="39" spans="1:7" ht="15" customHeight="1">
      <c r="A39" s="239">
        <v>26</v>
      </c>
      <c r="B39" s="240" t="s">
        <v>19</v>
      </c>
      <c r="C39" s="244">
        <v>0.44331142581907007</v>
      </c>
      <c r="D39" s="244">
        <v>0.48158372147503814</v>
      </c>
      <c r="E39" s="244">
        <v>0.50410323328582241</v>
      </c>
      <c r="F39" s="244">
        <v>0.4843465766635231</v>
      </c>
      <c r="G39" s="516">
        <v>0.47594818206769574</v>
      </c>
    </row>
    <row r="40" spans="1:7" ht="15" customHeight="1">
      <c r="A40" s="239">
        <v>27</v>
      </c>
      <c r="B40" s="241" t="s">
        <v>20</v>
      </c>
      <c r="C40" s="244">
        <v>0.22126905252826268</v>
      </c>
      <c r="D40" s="244">
        <v>0.21843157602481877</v>
      </c>
      <c r="E40" s="244">
        <v>0.23486600272147179</v>
      </c>
      <c r="F40" s="244">
        <v>0.25292697533864589</v>
      </c>
      <c r="G40" s="516">
        <v>0.26729111984435372</v>
      </c>
    </row>
    <row r="41" spans="1:7" ht="15" customHeight="1">
      <c r="A41" s="242"/>
      <c r="B41" s="235" t="s">
        <v>344</v>
      </c>
      <c r="C41" s="147"/>
      <c r="D41" s="147"/>
      <c r="E41" s="147"/>
      <c r="F41" s="147"/>
      <c r="G41" s="148"/>
    </row>
    <row r="42" spans="1:7" ht="15" customHeight="1">
      <c r="A42" s="239">
        <v>28</v>
      </c>
      <c r="B42" s="278" t="s">
        <v>328</v>
      </c>
      <c r="C42" s="241">
        <v>263602676.25679201</v>
      </c>
      <c r="D42" s="241">
        <v>301106025.62794673</v>
      </c>
      <c r="E42" s="241">
        <v>367928031.09379369</v>
      </c>
      <c r="F42" s="241">
        <v>368976452.15504378</v>
      </c>
      <c r="G42" s="517">
        <v>341430761.29778546</v>
      </c>
    </row>
    <row r="43" spans="1:7">
      <c r="A43" s="239">
        <v>29</v>
      </c>
      <c r="B43" s="240" t="s">
        <v>329</v>
      </c>
      <c r="C43" s="241">
        <v>220990177.73659828</v>
      </c>
      <c r="D43" s="241">
        <v>243166049.38853681</v>
      </c>
      <c r="E43" s="241">
        <v>300227842.38145125</v>
      </c>
      <c r="F43" s="241">
        <v>296311324.16954505</v>
      </c>
      <c r="G43" s="517">
        <v>292111831.5486002</v>
      </c>
    </row>
    <row r="44" spans="1:7">
      <c r="A44" s="275">
        <v>30</v>
      </c>
      <c r="B44" s="276" t="s">
        <v>327</v>
      </c>
      <c r="C44" s="244">
        <v>1.1928253054349964</v>
      </c>
      <c r="D44" s="244">
        <v>1.2382732967250374</v>
      </c>
      <c r="E44" s="244">
        <v>1.2254960371940677</v>
      </c>
      <c r="F44" s="244">
        <v>1.245232368992826</v>
      </c>
      <c r="G44" s="516">
        <v>1.1688357828155269</v>
      </c>
    </row>
    <row r="45" spans="1:7">
      <c r="A45" s="275"/>
      <c r="B45" s="235" t="s">
        <v>427</v>
      </c>
      <c r="C45" s="147"/>
      <c r="D45" s="147"/>
      <c r="E45" s="147"/>
      <c r="F45" s="147"/>
      <c r="G45" s="148"/>
    </row>
    <row r="46" spans="1:7">
      <c r="A46" s="275">
        <v>31</v>
      </c>
      <c r="B46" s="276" t="s">
        <v>434</v>
      </c>
      <c r="C46" s="277">
        <v>1397938569.1561573</v>
      </c>
      <c r="D46" s="277">
        <v>1395875594.1459999</v>
      </c>
      <c r="E46" s="277">
        <v>1384189480.7755005</v>
      </c>
      <c r="F46" s="277">
        <v>1386848862.0314991</v>
      </c>
      <c r="G46" s="518">
        <v>1316177425.1894994</v>
      </c>
    </row>
    <row r="47" spans="1:7">
      <c r="A47" s="275">
        <v>32</v>
      </c>
      <c r="B47" s="276" t="s">
        <v>447</v>
      </c>
      <c r="C47" s="277">
        <v>1241846029.3485625</v>
      </c>
      <c r="D47" s="277">
        <v>1161846406.4106998</v>
      </c>
      <c r="E47" s="277">
        <v>1115529545.7729547</v>
      </c>
      <c r="F47" s="277">
        <v>1096045744.4341028</v>
      </c>
      <c r="G47" s="518">
        <v>1100211719.7118375</v>
      </c>
    </row>
    <row r="48" spans="1:7" ht="15" thickBot="1">
      <c r="A48" s="60">
        <v>33</v>
      </c>
      <c r="B48" s="135" t="s">
        <v>461</v>
      </c>
      <c r="C48" s="519">
        <v>1.1256939557067929</v>
      </c>
      <c r="D48" s="519">
        <v>1.2014286797669651</v>
      </c>
      <c r="E48" s="519">
        <v>1.2408362342535628</v>
      </c>
      <c r="F48" s="519">
        <v>1.2653202378405659</v>
      </c>
      <c r="G48" s="520">
        <v>1.1962946782045065</v>
      </c>
    </row>
    <row r="49" spans="1:2">
      <c r="A49" s="15"/>
    </row>
    <row r="50" spans="1:2" ht="41.4">
      <c r="B50" s="17" t="s">
        <v>917</v>
      </c>
    </row>
    <row r="51" spans="1:2" ht="69">
      <c r="B51" s="185" t="s">
        <v>343</v>
      </c>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H69"/>
  <sheetViews>
    <sheetView zoomScale="70" zoomScaleNormal="70" workbookViewId="0"/>
  </sheetViews>
  <sheetFormatPr defaultRowHeight="14.4"/>
  <cols>
    <col min="1" max="1" width="8.6640625" style="342"/>
    <col min="2" max="2" width="69.33203125" style="318" customWidth="1"/>
    <col min="3" max="3" width="14.88671875" bestFit="1" customWidth="1"/>
    <col min="4" max="4" width="14.44140625" customWidth="1"/>
    <col min="5" max="5" width="16.44140625" bestFit="1" customWidth="1"/>
    <col min="6" max="6" width="14.44140625" bestFit="1" customWidth="1"/>
    <col min="7" max="7" width="14.88671875" bestFit="1" customWidth="1"/>
    <col min="8" max="8" width="19.109375" bestFit="1" customWidth="1"/>
  </cols>
  <sheetData>
    <row r="1" spans="1:8">
      <c r="A1" s="13" t="s">
        <v>97</v>
      </c>
      <c r="B1" s="219" t="str">
        <f>Info!C2</f>
        <v>სს ტერაბანკი</v>
      </c>
      <c r="C1" s="12"/>
      <c r="D1" s="1"/>
      <c r="E1" s="1"/>
      <c r="F1" s="1"/>
      <c r="G1" s="1"/>
    </row>
    <row r="2" spans="1:8">
      <c r="A2" s="13" t="s">
        <v>98</v>
      </c>
      <c r="B2" s="243">
        <f>'1. key ratios'!B2</f>
        <v>45838</v>
      </c>
      <c r="C2" s="12"/>
      <c r="D2" s="1"/>
      <c r="E2" s="1"/>
      <c r="F2" s="1"/>
      <c r="G2" s="1"/>
    </row>
    <row r="3" spans="1:8">
      <c r="A3" s="13"/>
      <c r="B3" s="12"/>
      <c r="C3" s="12"/>
      <c r="D3" s="1"/>
      <c r="E3" s="1"/>
      <c r="F3" s="1"/>
      <c r="G3" s="1"/>
    </row>
    <row r="4" spans="1:8" ht="21" customHeight="1">
      <c r="A4" s="643" t="s">
        <v>25</v>
      </c>
      <c r="B4" s="644" t="s">
        <v>702</v>
      </c>
      <c r="C4" s="646" t="s">
        <v>103</v>
      </c>
      <c r="D4" s="646"/>
      <c r="E4" s="646"/>
      <c r="F4" s="646" t="s">
        <v>104</v>
      </c>
      <c r="G4" s="646"/>
      <c r="H4" s="647"/>
    </row>
    <row r="5" spans="1:8" ht="21" customHeight="1">
      <c r="A5" s="643"/>
      <c r="B5" s="645"/>
      <c r="C5" s="291" t="s">
        <v>26</v>
      </c>
      <c r="D5" s="291" t="s">
        <v>77</v>
      </c>
      <c r="E5" s="291" t="s">
        <v>66</v>
      </c>
      <c r="F5" s="291" t="s">
        <v>26</v>
      </c>
      <c r="G5" s="291" t="s">
        <v>77</v>
      </c>
      <c r="H5" s="291" t="s">
        <v>66</v>
      </c>
    </row>
    <row r="6" spans="1:8" ht="26.4" customHeight="1">
      <c r="A6" s="643"/>
      <c r="B6" s="292" t="s">
        <v>84</v>
      </c>
      <c r="C6" s="648"/>
      <c r="D6" s="649"/>
      <c r="E6" s="649"/>
      <c r="F6" s="649"/>
      <c r="G6" s="649"/>
      <c r="H6" s="650"/>
    </row>
    <row r="7" spans="1:8" ht="23.1" customHeight="1">
      <c r="A7" s="333">
        <v>1</v>
      </c>
      <c r="B7" s="293" t="s">
        <v>816</v>
      </c>
      <c r="C7" s="486">
        <v>110781319.3</v>
      </c>
      <c r="D7" s="486">
        <v>166695979.42000002</v>
      </c>
      <c r="E7" s="486">
        <v>277477298.72000003</v>
      </c>
      <c r="F7" s="486">
        <v>50098178.119999997</v>
      </c>
      <c r="G7" s="486">
        <v>150548812.28</v>
      </c>
      <c r="H7" s="486">
        <v>200646990.40000001</v>
      </c>
    </row>
    <row r="8" spans="1:8">
      <c r="A8" s="333">
        <v>1.1000000000000001</v>
      </c>
      <c r="B8" s="294" t="s">
        <v>85</v>
      </c>
      <c r="C8" s="486">
        <v>30213294.050000001</v>
      </c>
      <c r="D8" s="486">
        <v>30483649.5</v>
      </c>
      <c r="E8" s="486">
        <v>60696943.549999997</v>
      </c>
      <c r="F8" s="486">
        <v>21264417.149999999</v>
      </c>
      <c r="G8" s="486">
        <v>28753096.599999998</v>
      </c>
      <c r="H8" s="486">
        <v>50017513.75</v>
      </c>
    </row>
    <row r="9" spans="1:8">
      <c r="A9" s="333">
        <v>1.2</v>
      </c>
      <c r="B9" s="294" t="s">
        <v>86</v>
      </c>
      <c r="C9" s="486">
        <v>21232848.09</v>
      </c>
      <c r="D9" s="486">
        <v>112365233.37</v>
      </c>
      <c r="E9" s="486">
        <v>133598081.46000001</v>
      </c>
      <c r="F9" s="486">
        <v>12316168.32</v>
      </c>
      <c r="G9" s="486">
        <v>92600195.679999992</v>
      </c>
      <c r="H9" s="486">
        <v>104916364</v>
      </c>
    </row>
    <row r="10" spans="1:8">
      <c r="A10" s="333">
        <v>1.3</v>
      </c>
      <c r="B10" s="294" t="s">
        <v>87</v>
      </c>
      <c r="C10" s="486">
        <v>59335177.159999996</v>
      </c>
      <c r="D10" s="486">
        <v>23847096.550000004</v>
      </c>
      <c r="E10" s="486">
        <v>83182273.710000008</v>
      </c>
      <c r="F10" s="486">
        <v>16517592.65</v>
      </c>
      <c r="G10" s="486">
        <v>29195520.000000004</v>
      </c>
      <c r="H10" s="486">
        <v>45713112.650000006</v>
      </c>
    </row>
    <row r="11" spans="1:8">
      <c r="A11" s="333">
        <v>2</v>
      </c>
      <c r="B11" s="295" t="s">
        <v>703</v>
      </c>
      <c r="C11" s="486">
        <v>0</v>
      </c>
      <c r="D11" s="486">
        <v>0</v>
      </c>
      <c r="E11" s="486">
        <v>0</v>
      </c>
      <c r="F11" s="486">
        <v>0</v>
      </c>
      <c r="G11" s="486">
        <v>0</v>
      </c>
      <c r="H11" s="486">
        <v>0</v>
      </c>
    </row>
    <row r="12" spans="1:8">
      <c r="A12" s="333">
        <v>2.1</v>
      </c>
      <c r="B12" s="296" t="s">
        <v>704</v>
      </c>
      <c r="C12" s="486">
        <v>0</v>
      </c>
      <c r="D12" s="486">
        <v>0</v>
      </c>
      <c r="E12" s="486">
        <v>0</v>
      </c>
      <c r="F12" s="486">
        <v>0</v>
      </c>
      <c r="G12" s="486">
        <v>0</v>
      </c>
      <c r="H12" s="486">
        <v>0</v>
      </c>
    </row>
    <row r="13" spans="1:8" ht="26.4" customHeight="1">
      <c r="A13" s="333">
        <v>3</v>
      </c>
      <c r="B13" s="297" t="s">
        <v>705</v>
      </c>
      <c r="C13" s="486">
        <v>0</v>
      </c>
      <c r="D13" s="486">
        <v>0</v>
      </c>
      <c r="E13" s="486">
        <v>0</v>
      </c>
      <c r="F13" s="486">
        <v>0</v>
      </c>
      <c r="G13" s="486">
        <v>0</v>
      </c>
      <c r="H13" s="486">
        <v>0</v>
      </c>
    </row>
    <row r="14" spans="1:8" ht="26.4" customHeight="1">
      <c r="A14" s="333">
        <v>4</v>
      </c>
      <c r="B14" s="298" t="s">
        <v>706</v>
      </c>
      <c r="C14" s="486">
        <v>0</v>
      </c>
      <c r="D14" s="486">
        <v>0</v>
      </c>
      <c r="E14" s="486">
        <v>0</v>
      </c>
      <c r="F14" s="486">
        <v>0</v>
      </c>
      <c r="G14" s="486">
        <v>0</v>
      </c>
      <c r="H14" s="486">
        <v>0</v>
      </c>
    </row>
    <row r="15" spans="1:8" ht="24.6" customHeight="1">
      <c r="A15" s="333">
        <v>5</v>
      </c>
      <c r="B15" s="298" t="s">
        <v>707</v>
      </c>
      <c r="C15" s="486">
        <v>0</v>
      </c>
      <c r="D15" s="486">
        <v>0</v>
      </c>
      <c r="E15" s="486">
        <v>0</v>
      </c>
      <c r="F15" s="486">
        <v>0</v>
      </c>
      <c r="G15" s="486">
        <v>0</v>
      </c>
      <c r="H15" s="486">
        <v>0</v>
      </c>
    </row>
    <row r="16" spans="1:8">
      <c r="A16" s="333">
        <v>5.0999999999999996</v>
      </c>
      <c r="B16" s="299" t="s">
        <v>708</v>
      </c>
      <c r="C16" s="486">
        <v>0</v>
      </c>
      <c r="D16" s="486">
        <v>0</v>
      </c>
      <c r="E16" s="486">
        <v>0</v>
      </c>
      <c r="F16" s="486">
        <v>0</v>
      </c>
      <c r="G16" s="486">
        <v>0</v>
      </c>
      <c r="H16" s="486">
        <v>0</v>
      </c>
    </row>
    <row r="17" spans="1:8">
      <c r="A17" s="333">
        <v>5.2</v>
      </c>
      <c r="B17" s="299" t="s">
        <v>543</v>
      </c>
      <c r="C17" s="486">
        <v>0</v>
      </c>
      <c r="D17" s="486">
        <v>0</v>
      </c>
      <c r="E17" s="486">
        <v>0</v>
      </c>
      <c r="F17" s="486">
        <v>0</v>
      </c>
      <c r="G17" s="486">
        <v>0</v>
      </c>
      <c r="H17" s="486">
        <v>0</v>
      </c>
    </row>
    <row r="18" spans="1:8">
      <c r="A18" s="333">
        <v>5.3</v>
      </c>
      <c r="B18" s="299" t="s">
        <v>709</v>
      </c>
      <c r="C18" s="486">
        <v>0</v>
      </c>
      <c r="D18" s="486">
        <v>0</v>
      </c>
      <c r="E18" s="486">
        <v>0</v>
      </c>
      <c r="F18" s="486">
        <v>0</v>
      </c>
      <c r="G18" s="486">
        <v>0</v>
      </c>
      <c r="H18" s="486">
        <v>0</v>
      </c>
    </row>
    <row r="19" spans="1:8">
      <c r="A19" s="333">
        <v>6</v>
      </c>
      <c r="B19" s="297" t="s">
        <v>710</v>
      </c>
      <c r="C19" s="486">
        <v>1045286237.9946439</v>
      </c>
      <c r="D19" s="486">
        <v>719383761.04552734</v>
      </c>
      <c r="E19" s="486">
        <v>1764669999.0401711</v>
      </c>
      <c r="F19" s="486">
        <v>858597447.38065672</v>
      </c>
      <c r="G19" s="486">
        <v>685813711.55468631</v>
      </c>
      <c r="H19" s="486">
        <v>1544411158.935343</v>
      </c>
    </row>
    <row r="20" spans="1:8">
      <c r="A20" s="333">
        <v>6.1</v>
      </c>
      <c r="B20" s="299" t="s">
        <v>543</v>
      </c>
      <c r="C20" s="486">
        <v>201493410.88513526</v>
      </c>
      <c r="D20" s="486">
        <v>0</v>
      </c>
      <c r="E20" s="486">
        <v>201493410.88513526</v>
      </c>
      <c r="F20" s="486">
        <v>160812853.93924615</v>
      </c>
      <c r="G20" s="486">
        <v>0</v>
      </c>
      <c r="H20" s="486">
        <v>160812853.93924615</v>
      </c>
    </row>
    <row r="21" spans="1:8">
      <c r="A21" s="333">
        <v>6.2</v>
      </c>
      <c r="B21" s="299" t="s">
        <v>709</v>
      </c>
      <c r="C21" s="486">
        <v>843792827.10950863</v>
      </c>
      <c r="D21" s="486">
        <v>719383761.04552734</v>
      </c>
      <c r="E21" s="486">
        <v>1563176588.155036</v>
      </c>
      <c r="F21" s="486">
        <v>697784593.44141054</v>
      </c>
      <c r="G21" s="486">
        <v>685813711.55468631</v>
      </c>
      <c r="H21" s="486">
        <v>1383598304.9960968</v>
      </c>
    </row>
    <row r="22" spans="1:8">
      <c r="A22" s="333">
        <v>7</v>
      </c>
      <c r="B22" s="300" t="s">
        <v>711</v>
      </c>
      <c r="C22" s="486">
        <v>5502538</v>
      </c>
      <c r="D22" s="486">
        <v>0</v>
      </c>
      <c r="E22" s="486">
        <v>5502538</v>
      </c>
      <c r="F22" s="486">
        <v>2538</v>
      </c>
      <c r="G22" s="486">
        <v>0</v>
      </c>
      <c r="H22" s="486">
        <v>2538</v>
      </c>
    </row>
    <row r="23" spans="1:8">
      <c r="A23" s="333">
        <v>8</v>
      </c>
      <c r="B23" s="301" t="s">
        <v>712</v>
      </c>
      <c r="C23" s="486">
        <v>0</v>
      </c>
      <c r="D23" s="486">
        <v>0</v>
      </c>
      <c r="E23" s="486">
        <v>0</v>
      </c>
      <c r="F23" s="486">
        <v>0</v>
      </c>
      <c r="G23" s="486">
        <v>0</v>
      </c>
      <c r="H23" s="486">
        <v>0</v>
      </c>
    </row>
    <row r="24" spans="1:8">
      <c r="A24" s="333">
        <v>9</v>
      </c>
      <c r="B24" s="298" t="s">
        <v>713</v>
      </c>
      <c r="C24" s="486">
        <v>30673204</v>
      </c>
      <c r="D24" s="486">
        <v>0</v>
      </c>
      <c r="E24" s="486">
        <v>30673204</v>
      </c>
      <c r="F24" s="486">
        <v>26166155</v>
      </c>
      <c r="G24" s="486">
        <v>0</v>
      </c>
      <c r="H24" s="486">
        <v>26166155</v>
      </c>
    </row>
    <row r="25" spans="1:8">
      <c r="A25" s="333">
        <v>9.1</v>
      </c>
      <c r="B25" s="302" t="s">
        <v>714</v>
      </c>
      <c r="C25" s="486">
        <v>30673204</v>
      </c>
      <c r="D25" s="486">
        <v>0</v>
      </c>
      <c r="E25" s="486">
        <v>30673204</v>
      </c>
      <c r="F25" s="486">
        <v>26166155</v>
      </c>
      <c r="G25" s="486">
        <v>0</v>
      </c>
      <c r="H25" s="486">
        <v>26166155</v>
      </c>
    </row>
    <row r="26" spans="1:8">
      <c r="A26" s="333">
        <v>9.1999999999999993</v>
      </c>
      <c r="B26" s="302" t="s">
        <v>715</v>
      </c>
      <c r="C26" s="486">
        <v>0</v>
      </c>
      <c r="D26" s="486">
        <v>0</v>
      </c>
      <c r="E26" s="486">
        <v>0</v>
      </c>
      <c r="F26" s="486">
        <v>0</v>
      </c>
      <c r="G26" s="486">
        <v>0</v>
      </c>
      <c r="H26" s="486">
        <v>0</v>
      </c>
    </row>
    <row r="27" spans="1:8">
      <c r="A27" s="333">
        <v>10</v>
      </c>
      <c r="B27" s="298" t="s">
        <v>36</v>
      </c>
      <c r="C27" s="486">
        <v>33636153</v>
      </c>
      <c r="D27" s="486">
        <v>0</v>
      </c>
      <c r="E27" s="486">
        <v>33636153</v>
      </c>
      <c r="F27" s="486">
        <v>28133899</v>
      </c>
      <c r="G27" s="486">
        <v>0</v>
      </c>
      <c r="H27" s="486">
        <v>28133899</v>
      </c>
    </row>
    <row r="28" spans="1:8">
      <c r="A28" s="333">
        <v>10.1</v>
      </c>
      <c r="B28" s="302" t="s">
        <v>716</v>
      </c>
      <c r="C28" s="486">
        <v>20374000</v>
      </c>
      <c r="D28" s="486">
        <v>0</v>
      </c>
      <c r="E28" s="486">
        <v>20374000</v>
      </c>
      <c r="F28" s="486">
        <v>20374000</v>
      </c>
      <c r="G28" s="486">
        <v>0</v>
      </c>
      <c r="H28" s="486">
        <v>20374000</v>
      </c>
    </row>
    <row r="29" spans="1:8">
      <c r="A29" s="333">
        <v>10.199999999999999</v>
      </c>
      <c r="B29" s="302" t="s">
        <v>717</v>
      </c>
      <c r="C29" s="486">
        <v>13262153</v>
      </c>
      <c r="D29" s="486">
        <v>0</v>
      </c>
      <c r="E29" s="486">
        <v>13262153</v>
      </c>
      <c r="F29" s="486">
        <v>7759899</v>
      </c>
      <c r="G29" s="486">
        <v>0</v>
      </c>
      <c r="H29" s="486">
        <v>7759899</v>
      </c>
    </row>
    <row r="30" spans="1:8">
      <c r="A30" s="333">
        <v>11</v>
      </c>
      <c r="B30" s="298" t="s">
        <v>718</v>
      </c>
      <c r="C30" s="486">
        <v>2046640.4802407476</v>
      </c>
      <c r="D30" s="486">
        <v>0</v>
      </c>
      <c r="E30" s="486">
        <v>2046640.4802407476</v>
      </c>
      <c r="F30" s="486">
        <v>2315075.9006483536</v>
      </c>
      <c r="G30" s="486">
        <v>0</v>
      </c>
      <c r="H30" s="486">
        <v>2315075.9006483536</v>
      </c>
    </row>
    <row r="31" spans="1:8">
      <c r="A31" s="333">
        <v>11.1</v>
      </c>
      <c r="B31" s="302" t="s">
        <v>719</v>
      </c>
      <c r="C31" s="486">
        <v>2046640.4802407476</v>
      </c>
      <c r="D31" s="486">
        <v>0</v>
      </c>
      <c r="E31" s="486">
        <v>2046640.4802407476</v>
      </c>
      <c r="F31" s="486">
        <v>2315075.9006483536</v>
      </c>
      <c r="G31" s="486">
        <v>0</v>
      </c>
      <c r="H31" s="486">
        <v>2315075.9006483536</v>
      </c>
    </row>
    <row r="32" spans="1:8">
      <c r="A32" s="333">
        <v>11.2</v>
      </c>
      <c r="B32" s="302" t="s">
        <v>720</v>
      </c>
      <c r="C32" s="486">
        <v>0</v>
      </c>
      <c r="D32" s="486">
        <v>0</v>
      </c>
      <c r="E32" s="486">
        <v>0</v>
      </c>
      <c r="F32" s="486">
        <v>0</v>
      </c>
      <c r="G32" s="486">
        <v>0</v>
      </c>
      <c r="H32" s="486">
        <v>0</v>
      </c>
    </row>
    <row r="33" spans="1:8">
      <c r="A33" s="333">
        <v>13</v>
      </c>
      <c r="B33" s="298" t="s">
        <v>88</v>
      </c>
      <c r="C33" s="486">
        <v>47352586.838448532</v>
      </c>
      <c r="D33" s="486">
        <v>8218109.7600000007</v>
      </c>
      <c r="E33" s="486">
        <v>55570696.59844853</v>
      </c>
      <c r="F33" s="486">
        <v>29637769.838448536</v>
      </c>
      <c r="G33" s="486">
        <v>4090912.5800000005</v>
      </c>
      <c r="H33" s="486">
        <v>33728682.418448538</v>
      </c>
    </row>
    <row r="34" spans="1:8">
      <c r="A34" s="333">
        <v>13.1</v>
      </c>
      <c r="B34" s="303" t="s">
        <v>721</v>
      </c>
      <c r="C34" s="486">
        <v>39593883</v>
      </c>
      <c r="D34" s="486">
        <v>0</v>
      </c>
      <c r="E34" s="486">
        <v>39593883</v>
      </c>
      <c r="F34" s="486">
        <v>25105068</v>
      </c>
      <c r="G34" s="486">
        <v>0</v>
      </c>
      <c r="H34" s="486">
        <v>25105068</v>
      </c>
    </row>
    <row r="35" spans="1:8">
      <c r="A35" s="333">
        <v>13.2</v>
      </c>
      <c r="B35" s="303" t="s">
        <v>722</v>
      </c>
      <c r="C35" s="486">
        <v>0</v>
      </c>
      <c r="D35" s="486">
        <v>0</v>
      </c>
      <c r="E35" s="486">
        <v>0</v>
      </c>
      <c r="F35" s="486">
        <v>0</v>
      </c>
      <c r="G35" s="486">
        <v>0</v>
      </c>
      <c r="H35" s="486">
        <v>0</v>
      </c>
    </row>
    <row r="36" spans="1:8">
      <c r="A36" s="333">
        <v>14</v>
      </c>
      <c r="B36" s="304" t="s">
        <v>723</v>
      </c>
      <c r="C36" s="486">
        <v>1275278679.6133332</v>
      </c>
      <c r="D36" s="486">
        <v>894297850.22552729</v>
      </c>
      <c r="E36" s="486">
        <v>2169576529.8388605</v>
      </c>
      <c r="F36" s="486">
        <v>994951063.2397536</v>
      </c>
      <c r="G36" s="486">
        <v>840453436.41468632</v>
      </c>
      <c r="H36" s="486">
        <v>1835404499.6544399</v>
      </c>
    </row>
    <row r="37" spans="1:8" ht="22.5" customHeight="1">
      <c r="A37" s="333"/>
      <c r="B37" s="305" t="s">
        <v>93</v>
      </c>
      <c r="C37" s="637"/>
      <c r="D37" s="638"/>
      <c r="E37" s="638"/>
      <c r="F37" s="638"/>
      <c r="G37" s="638"/>
      <c r="H37" s="639"/>
    </row>
    <row r="38" spans="1:8">
      <c r="A38" s="333">
        <v>15</v>
      </c>
      <c r="B38" s="306" t="s">
        <v>724</v>
      </c>
      <c r="C38" s="487">
        <v>0</v>
      </c>
      <c r="D38" s="487">
        <v>0</v>
      </c>
      <c r="E38" s="487">
        <v>0</v>
      </c>
      <c r="F38" s="487">
        <v>0</v>
      </c>
      <c r="G38" s="487">
        <v>0</v>
      </c>
      <c r="H38" s="487">
        <v>0</v>
      </c>
    </row>
    <row r="39" spans="1:8">
      <c r="A39" s="333">
        <v>15.1</v>
      </c>
      <c r="B39" s="308" t="s">
        <v>704</v>
      </c>
      <c r="C39" s="487">
        <v>0</v>
      </c>
      <c r="D39" s="487">
        <v>0</v>
      </c>
      <c r="E39" s="487">
        <v>0</v>
      </c>
      <c r="F39" s="487">
        <v>0</v>
      </c>
      <c r="G39" s="487">
        <v>0</v>
      </c>
      <c r="H39" s="487">
        <v>0</v>
      </c>
    </row>
    <row r="40" spans="1:8" ht="24" customHeight="1">
      <c r="A40" s="333">
        <v>16</v>
      </c>
      <c r="B40" s="300" t="s">
        <v>725</v>
      </c>
      <c r="C40" s="487">
        <v>1169470.9500000002</v>
      </c>
      <c r="D40" s="487">
        <v>0</v>
      </c>
      <c r="E40" s="487">
        <v>1169470.9500000002</v>
      </c>
      <c r="F40" s="487">
        <v>277685.93000000017</v>
      </c>
      <c r="G40" s="487">
        <v>0</v>
      </c>
      <c r="H40" s="487">
        <v>277685.93000000017</v>
      </c>
    </row>
    <row r="41" spans="1:8">
      <c r="A41" s="333">
        <v>17</v>
      </c>
      <c r="B41" s="300" t="s">
        <v>726</v>
      </c>
      <c r="C41" s="487">
        <v>1037567711.3865689</v>
      </c>
      <c r="D41" s="487">
        <v>737265301.32920039</v>
      </c>
      <c r="E41" s="487">
        <v>1774833012.7157693</v>
      </c>
      <c r="F41" s="487">
        <v>817852731.68155873</v>
      </c>
      <c r="G41" s="487">
        <v>639628130.00999987</v>
      </c>
      <c r="H41" s="487">
        <v>1457480861.6915586</v>
      </c>
    </row>
    <row r="42" spans="1:8">
      <c r="A42" s="333">
        <v>17.100000000000001</v>
      </c>
      <c r="B42" s="309" t="s">
        <v>727</v>
      </c>
      <c r="C42" s="487">
        <v>749919217.15082848</v>
      </c>
      <c r="D42" s="487">
        <v>560657776.71920037</v>
      </c>
      <c r="E42" s="487">
        <v>1310576993.870029</v>
      </c>
      <c r="F42" s="487">
        <v>694731708.63002729</v>
      </c>
      <c r="G42" s="487">
        <v>542361050.77999997</v>
      </c>
      <c r="H42" s="487">
        <v>1237092759.4100273</v>
      </c>
    </row>
    <row r="43" spans="1:8">
      <c r="A43" s="333">
        <v>17.2</v>
      </c>
      <c r="B43" s="310" t="s">
        <v>89</v>
      </c>
      <c r="C43" s="487">
        <v>273935113.43000001</v>
      </c>
      <c r="D43" s="487">
        <v>160738684.76000002</v>
      </c>
      <c r="E43" s="487">
        <v>434673798.19000006</v>
      </c>
      <c r="F43" s="487">
        <v>109207144.59999999</v>
      </c>
      <c r="G43" s="487">
        <v>91049286.670000002</v>
      </c>
      <c r="H43" s="487">
        <v>200256431.26999998</v>
      </c>
    </row>
    <row r="44" spans="1:8">
      <c r="A44" s="333">
        <v>17.3</v>
      </c>
      <c r="B44" s="309" t="s">
        <v>728</v>
      </c>
      <c r="C44" s="487">
        <v>0</v>
      </c>
      <c r="D44" s="487">
        <v>0</v>
      </c>
      <c r="E44" s="487">
        <v>0</v>
      </c>
      <c r="F44" s="487">
        <v>0</v>
      </c>
      <c r="G44" s="487">
        <v>0</v>
      </c>
      <c r="H44" s="487">
        <v>0</v>
      </c>
    </row>
    <row r="45" spans="1:8">
      <c r="A45" s="333">
        <v>17.399999999999999</v>
      </c>
      <c r="B45" s="309" t="s">
        <v>729</v>
      </c>
      <c r="C45" s="487">
        <v>13713380.805740457</v>
      </c>
      <c r="D45" s="487">
        <v>15868839.850000001</v>
      </c>
      <c r="E45" s="487">
        <v>29582220.655740459</v>
      </c>
      <c r="F45" s="487">
        <v>13913878.451531438</v>
      </c>
      <c r="G45" s="487">
        <v>6217792.5600000005</v>
      </c>
      <c r="H45" s="487">
        <v>20131671.011531439</v>
      </c>
    </row>
    <row r="46" spans="1:8">
      <c r="A46" s="333">
        <v>18</v>
      </c>
      <c r="B46" s="298" t="s">
        <v>730</v>
      </c>
      <c r="C46" s="487">
        <v>417019.59889244009</v>
      </c>
      <c r="D46" s="487">
        <v>0</v>
      </c>
      <c r="E46" s="487">
        <v>417019.59889244009</v>
      </c>
      <c r="F46" s="487">
        <v>890824.20100162912</v>
      </c>
      <c r="G46" s="487">
        <v>0</v>
      </c>
      <c r="H46" s="487">
        <v>890824.20100162912</v>
      </c>
    </row>
    <row r="47" spans="1:8">
      <c r="A47" s="333">
        <v>19</v>
      </c>
      <c r="B47" s="298" t="s">
        <v>731</v>
      </c>
      <c r="C47" s="487">
        <v>3413790</v>
      </c>
      <c r="D47" s="487">
        <v>0</v>
      </c>
      <c r="E47" s="487">
        <v>3413790</v>
      </c>
      <c r="F47" s="487">
        <v>2447606</v>
      </c>
      <c r="G47" s="487">
        <v>0</v>
      </c>
      <c r="H47" s="487">
        <v>2447606</v>
      </c>
    </row>
    <row r="48" spans="1:8">
      <c r="A48" s="333">
        <v>19.100000000000001</v>
      </c>
      <c r="B48" s="311" t="s">
        <v>732</v>
      </c>
      <c r="C48" s="487">
        <v>0</v>
      </c>
      <c r="D48" s="487">
        <v>0</v>
      </c>
      <c r="E48" s="487">
        <v>0</v>
      </c>
      <c r="F48" s="487">
        <v>0</v>
      </c>
      <c r="G48" s="487">
        <v>0</v>
      </c>
      <c r="H48" s="487">
        <v>0</v>
      </c>
    </row>
    <row r="49" spans="1:8">
      <c r="A49" s="333">
        <v>19.2</v>
      </c>
      <c r="B49" s="312" t="s">
        <v>733</v>
      </c>
      <c r="C49" s="487">
        <v>3413790</v>
      </c>
      <c r="D49" s="487">
        <v>0</v>
      </c>
      <c r="E49" s="487">
        <v>3413790</v>
      </c>
      <c r="F49" s="487">
        <v>2447606</v>
      </c>
      <c r="G49" s="487">
        <v>0</v>
      </c>
      <c r="H49" s="487">
        <v>2447606</v>
      </c>
    </row>
    <row r="50" spans="1:8">
      <c r="A50" s="333">
        <v>20</v>
      </c>
      <c r="B50" s="313" t="s">
        <v>90</v>
      </c>
      <c r="C50" s="487">
        <v>0</v>
      </c>
      <c r="D50" s="487">
        <v>92907552.909999996</v>
      </c>
      <c r="E50" s="487">
        <v>92907552.909999996</v>
      </c>
      <c r="F50" s="487">
        <v>0</v>
      </c>
      <c r="G50" s="487">
        <v>106184500.63999999</v>
      </c>
      <c r="H50" s="487">
        <v>106184500.63999999</v>
      </c>
    </row>
    <row r="51" spans="1:8">
      <c r="A51" s="333">
        <v>21</v>
      </c>
      <c r="B51" s="314" t="s">
        <v>78</v>
      </c>
      <c r="C51" s="487">
        <v>0</v>
      </c>
      <c r="D51" s="487">
        <v>62082.230000000367</v>
      </c>
      <c r="E51" s="487">
        <v>62082.230000000367</v>
      </c>
      <c r="F51" s="487">
        <v>0</v>
      </c>
      <c r="G51" s="487">
        <v>252150.27999999991</v>
      </c>
      <c r="H51" s="487">
        <v>252150.27999999991</v>
      </c>
    </row>
    <row r="52" spans="1:8">
      <c r="A52" s="333">
        <v>21.1</v>
      </c>
      <c r="B52" s="310" t="s">
        <v>734</v>
      </c>
      <c r="C52" s="487">
        <v>0</v>
      </c>
      <c r="D52" s="487">
        <v>0</v>
      </c>
      <c r="E52" s="487">
        <v>0</v>
      </c>
      <c r="F52" s="487">
        <v>0</v>
      </c>
      <c r="G52" s="487">
        <v>0</v>
      </c>
      <c r="H52" s="487">
        <v>0</v>
      </c>
    </row>
    <row r="53" spans="1:8">
      <c r="A53" s="333">
        <v>22</v>
      </c>
      <c r="B53" s="313" t="s">
        <v>735</v>
      </c>
      <c r="C53" s="487">
        <v>1042567991.9354614</v>
      </c>
      <c r="D53" s="487">
        <v>830234936.46920037</v>
      </c>
      <c r="E53" s="487">
        <v>1872802928.4046617</v>
      </c>
      <c r="F53" s="487">
        <v>821468847.81256032</v>
      </c>
      <c r="G53" s="487">
        <v>746064780.92999983</v>
      </c>
      <c r="H53" s="487">
        <v>1567533628.7425601</v>
      </c>
    </row>
    <row r="54" spans="1:8" ht="24" customHeight="1">
      <c r="A54" s="333"/>
      <c r="B54" s="315" t="s">
        <v>736</v>
      </c>
      <c r="C54" s="640"/>
      <c r="D54" s="641"/>
      <c r="E54" s="641"/>
      <c r="F54" s="641"/>
      <c r="G54" s="641"/>
      <c r="H54" s="642"/>
    </row>
    <row r="55" spans="1:8">
      <c r="A55" s="333">
        <v>23</v>
      </c>
      <c r="B55" s="313" t="s">
        <v>979</v>
      </c>
      <c r="C55" s="487">
        <v>121372000</v>
      </c>
      <c r="D55" s="487">
        <v>0</v>
      </c>
      <c r="E55" s="487">
        <v>121372000</v>
      </c>
      <c r="F55" s="487">
        <v>121372000</v>
      </c>
      <c r="G55" s="487">
        <v>0</v>
      </c>
      <c r="H55" s="487">
        <v>121372000</v>
      </c>
    </row>
    <row r="56" spans="1:8">
      <c r="A56" s="333">
        <v>24</v>
      </c>
      <c r="B56" s="313" t="s">
        <v>737</v>
      </c>
      <c r="C56" s="487">
        <v>0</v>
      </c>
      <c r="D56" s="487">
        <v>0</v>
      </c>
      <c r="E56" s="487">
        <v>0</v>
      </c>
      <c r="F56" s="487">
        <v>0</v>
      </c>
      <c r="G56" s="487">
        <v>0</v>
      </c>
      <c r="H56" s="487">
        <v>0</v>
      </c>
    </row>
    <row r="57" spans="1:8">
      <c r="A57" s="333">
        <v>25</v>
      </c>
      <c r="B57" s="313" t="s">
        <v>91</v>
      </c>
      <c r="C57" s="487">
        <v>0</v>
      </c>
      <c r="D57" s="487">
        <v>0</v>
      </c>
      <c r="E57" s="487">
        <v>0</v>
      </c>
      <c r="F57" s="487">
        <v>0</v>
      </c>
      <c r="G57" s="487">
        <v>0</v>
      </c>
      <c r="H57" s="487">
        <v>0</v>
      </c>
    </row>
    <row r="58" spans="1:8">
      <c r="A58" s="333">
        <v>26</v>
      </c>
      <c r="B58" s="298" t="s">
        <v>738</v>
      </c>
      <c r="C58" s="487">
        <v>0</v>
      </c>
      <c r="D58" s="487">
        <v>0</v>
      </c>
      <c r="E58" s="487">
        <v>0</v>
      </c>
      <c r="F58" s="487">
        <v>0</v>
      </c>
      <c r="G58" s="487">
        <v>0</v>
      </c>
      <c r="H58" s="487">
        <v>0</v>
      </c>
    </row>
    <row r="59" spans="1:8">
      <c r="A59" s="333">
        <v>27</v>
      </c>
      <c r="B59" s="298" t="s">
        <v>739</v>
      </c>
      <c r="C59" s="487">
        <v>0</v>
      </c>
      <c r="D59" s="487">
        <v>0</v>
      </c>
      <c r="E59" s="487">
        <v>0</v>
      </c>
      <c r="F59" s="487">
        <v>0</v>
      </c>
      <c r="G59" s="487">
        <v>0</v>
      </c>
      <c r="H59" s="487">
        <v>0</v>
      </c>
    </row>
    <row r="60" spans="1:8">
      <c r="A60" s="333">
        <v>27.1</v>
      </c>
      <c r="B60" s="311" t="s">
        <v>740</v>
      </c>
      <c r="C60" s="487">
        <v>0</v>
      </c>
      <c r="D60" s="487">
        <v>0</v>
      </c>
      <c r="E60" s="487">
        <v>0</v>
      </c>
      <c r="F60" s="487">
        <v>0</v>
      </c>
      <c r="G60" s="487">
        <v>0</v>
      </c>
      <c r="H60" s="487">
        <v>0</v>
      </c>
    </row>
    <row r="61" spans="1:8">
      <c r="A61" s="333">
        <v>27.2</v>
      </c>
      <c r="B61" s="309" t="s">
        <v>741</v>
      </c>
      <c r="C61" s="487">
        <v>0</v>
      </c>
      <c r="D61" s="487">
        <v>0</v>
      </c>
      <c r="E61" s="487">
        <v>0</v>
      </c>
      <c r="F61" s="487">
        <v>0</v>
      </c>
      <c r="G61" s="487">
        <v>0</v>
      </c>
      <c r="H61" s="487">
        <v>0</v>
      </c>
    </row>
    <row r="62" spans="1:8">
      <c r="A62" s="333">
        <v>28</v>
      </c>
      <c r="B62" s="314" t="s">
        <v>742</v>
      </c>
      <c r="C62" s="487">
        <v>0</v>
      </c>
      <c r="D62" s="487">
        <v>0</v>
      </c>
      <c r="E62" s="487">
        <v>0</v>
      </c>
      <c r="F62" s="487">
        <v>0</v>
      </c>
      <c r="G62" s="487">
        <v>0</v>
      </c>
      <c r="H62" s="487">
        <v>0</v>
      </c>
    </row>
    <row r="63" spans="1:8">
      <c r="A63" s="333">
        <v>29</v>
      </c>
      <c r="B63" s="298" t="s">
        <v>743</v>
      </c>
      <c r="C63" s="487">
        <v>0</v>
      </c>
      <c r="D63" s="487">
        <v>0</v>
      </c>
      <c r="E63" s="487">
        <v>0</v>
      </c>
      <c r="F63" s="487">
        <v>0</v>
      </c>
      <c r="G63" s="487">
        <v>0</v>
      </c>
      <c r="H63" s="487">
        <v>0</v>
      </c>
    </row>
    <row r="64" spans="1:8">
      <c r="A64" s="333">
        <v>29.1</v>
      </c>
      <c r="B64" s="299" t="s">
        <v>744</v>
      </c>
      <c r="C64" s="487">
        <v>0</v>
      </c>
      <c r="D64" s="487">
        <v>0</v>
      </c>
      <c r="E64" s="487">
        <v>0</v>
      </c>
      <c r="F64" s="487">
        <v>0</v>
      </c>
      <c r="G64" s="487">
        <v>0</v>
      </c>
      <c r="H64" s="487">
        <v>0</v>
      </c>
    </row>
    <row r="65" spans="1:8" ht="24.9" customHeight="1">
      <c r="A65" s="333">
        <v>29.2</v>
      </c>
      <c r="B65" s="311" t="s">
        <v>745</v>
      </c>
      <c r="C65" s="487">
        <v>0</v>
      </c>
      <c r="D65" s="487">
        <v>0</v>
      </c>
      <c r="E65" s="487">
        <v>0</v>
      </c>
      <c r="F65" s="487">
        <v>0</v>
      </c>
      <c r="G65" s="487">
        <v>0</v>
      </c>
      <c r="H65" s="487">
        <v>0</v>
      </c>
    </row>
    <row r="66" spans="1:8" ht="22.5" customHeight="1">
      <c r="A66" s="333">
        <v>29.3</v>
      </c>
      <c r="B66" s="302" t="s">
        <v>746</v>
      </c>
      <c r="C66" s="487">
        <v>0</v>
      </c>
      <c r="D66" s="487">
        <v>0</v>
      </c>
      <c r="E66" s="487">
        <v>0</v>
      </c>
      <c r="F66" s="487">
        <v>0</v>
      </c>
      <c r="G66" s="487">
        <v>0</v>
      </c>
      <c r="H66" s="487">
        <v>0</v>
      </c>
    </row>
    <row r="67" spans="1:8">
      <c r="A67" s="333">
        <v>30</v>
      </c>
      <c r="B67" s="298" t="s">
        <v>92</v>
      </c>
      <c r="C67" s="487">
        <v>175401602</v>
      </c>
      <c r="D67" s="487">
        <v>0</v>
      </c>
      <c r="E67" s="487">
        <v>175401602</v>
      </c>
      <c r="F67" s="487">
        <v>146498874</v>
      </c>
      <c r="G67" s="487">
        <v>0</v>
      </c>
      <c r="H67" s="487">
        <v>146498874</v>
      </c>
    </row>
    <row r="68" spans="1:8">
      <c r="A68" s="333">
        <v>31</v>
      </c>
      <c r="B68" s="316" t="s">
        <v>747</v>
      </c>
      <c r="C68" s="487">
        <v>296773602</v>
      </c>
      <c r="D68" s="487">
        <v>0</v>
      </c>
      <c r="E68" s="487">
        <v>296773602</v>
      </c>
      <c r="F68" s="487">
        <v>267870874</v>
      </c>
      <c r="G68" s="487">
        <v>0</v>
      </c>
      <c r="H68" s="487">
        <v>267870874</v>
      </c>
    </row>
    <row r="69" spans="1:8">
      <c r="A69" s="333">
        <v>32</v>
      </c>
      <c r="B69" s="317" t="s">
        <v>748</v>
      </c>
      <c r="C69" s="487">
        <v>1339341593.9354615</v>
      </c>
      <c r="D69" s="487">
        <v>830234936.46920037</v>
      </c>
      <c r="E69" s="487">
        <v>2169576530.4046621</v>
      </c>
      <c r="F69" s="487">
        <v>1089339721.8125603</v>
      </c>
      <c r="G69" s="487">
        <v>746064780.92999983</v>
      </c>
      <c r="H69" s="487">
        <v>1835404502.7425601</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H45"/>
  <sheetViews>
    <sheetView zoomScale="70" zoomScaleNormal="70" workbookViewId="0"/>
  </sheetViews>
  <sheetFormatPr defaultRowHeight="14.4"/>
  <cols>
    <col min="2" max="2" width="66.5546875" customWidth="1"/>
    <col min="3" max="8" width="17.88671875" customWidth="1"/>
  </cols>
  <sheetData>
    <row r="1" spans="1:8">
      <c r="A1" s="13" t="s">
        <v>97</v>
      </c>
      <c r="B1" s="219" t="str">
        <f>Info!C2</f>
        <v>სს ტერაბანკი</v>
      </c>
      <c r="C1" s="12"/>
      <c r="D1" s="1"/>
      <c r="E1" s="1"/>
      <c r="F1" s="1"/>
      <c r="G1" s="1"/>
    </row>
    <row r="2" spans="1:8">
      <c r="A2" s="13" t="s">
        <v>98</v>
      </c>
      <c r="B2" s="243">
        <f>'1. key ratios'!B2</f>
        <v>45838</v>
      </c>
      <c r="C2" s="12"/>
      <c r="D2" s="1"/>
      <c r="E2" s="1"/>
      <c r="F2" s="1"/>
      <c r="G2" s="1"/>
    </row>
    <row r="3" spans="1:8">
      <c r="A3" s="13"/>
      <c r="B3" s="12"/>
      <c r="C3" s="12"/>
      <c r="D3" s="1"/>
      <c r="E3" s="1"/>
      <c r="F3" s="1"/>
      <c r="G3" s="1"/>
    </row>
    <row r="4" spans="1:8">
      <c r="A4" s="653" t="s">
        <v>25</v>
      </c>
      <c r="B4" s="651" t="s">
        <v>155</v>
      </c>
      <c r="C4" s="646" t="s">
        <v>103</v>
      </c>
      <c r="D4" s="646"/>
      <c r="E4" s="646"/>
      <c r="F4" s="646" t="s">
        <v>104</v>
      </c>
      <c r="G4" s="646"/>
      <c r="H4" s="647"/>
    </row>
    <row r="5" spans="1:8" ht="15.6" customHeight="1">
      <c r="A5" s="654"/>
      <c r="B5" s="652"/>
      <c r="C5" s="319" t="s">
        <v>26</v>
      </c>
      <c r="D5" s="319" t="s">
        <v>77</v>
      </c>
      <c r="E5" s="319" t="s">
        <v>66</v>
      </c>
      <c r="F5" s="319" t="s">
        <v>26</v>
      </c>
      <c r="G5" s="319" t="s">
        <v>77</v>
      </c>
      <c r="H5" s="319" t="s">
        <v>66</v>
      </c>
    </row>
    <row r="6" spans="1:8">
      <c r="A6" s="344">
        <v>1</v>
      </c>
      <c r="B6" s="320" t="s">
        <v>749</v>
      </c>
      <c r="C6" s="307">
        <v>70364812.325299889</v>
      </c>
      <c r="D6" s="307">
        <v>30898728.674700089</v>
      </c>
      <c r="E6" s="307">
        <v>101263540.99999997</v>
      </c>
      <c r="F6" s="307">
        <v>62947825.460638255</v>
      </c>
      <c r="G6" s="307">
        <v>29447757.539361734</v>
      </c>
      <c r="H6" s="307">
        <v>92395582.999999985</v>
      </c>
    </row>
    <row r="7" spans="1:8">
      <c r="A7" s="344">
        <v>1.1000000000000001</v>
      </c>
      <c r="B7" s="321" t="s">
        <v>703</v>
      </c>
      <c r="C7" s="307">
        <v>0</v>
      </c>
      <c r="D7" s="307">
        <v>0</v>
      </c>
      <c r="E7" s="307">
        <v>0</v>
      </c>
      <c r="F7" s="307">
        <v>0</v>
      </c>
      <c r="G7" s="307">
        <v>0</v>
      </c>
      <c r="H7" s="307">
        <v>0</v>
      </c>
    </row>
    <row r="8" spans="1:8" ht="20.399999999999999">
      <c r="A8" s="344">
        <v>1.2</v>
      </c>
      <c r="B8" s="321" t="s">
        <v>750</v>
      </c>
      <c r="C8" s="307">
        <v>0</v>
      </c>
      <c r="D8" s="307">
        <v>0</v>
      </c>
      <c r="E8" s="307">
        <v>0</v>
      </c>
      <c r="F8" s="307">
        <v>0</v>
      </c>
      <c r="G8" s="307">
        <v>0</v>
      </c>
      <c r="H8" s="307">
        <v>0</v>
      </c>
    </row>
    <row r="9" spans="1:8" ht="21.6" customHeight="1">
      <c r="A9" s="344">
        <v>1.3</v>
      </c>
      <c r="B9" s="311" t="s">
        <v>751</v>
      </c>
      <c r="C9" s="307">
        <v>0</v>
      </c>
      <c r="D9" s="307">
        <v>0</v>
      </c>
      <c r="E9" s="307">
        <v>0</v>
      </c>
      <c r="F9" s="307">
        <v>0</v>
      </c>
      <c r="G9" s="307">
        <v>0</v>
      </c>
      <c r="H9" s="307">
        <v>0</v>
      </c>
    </row>
    <row r="10" spans="1:8" ht="20.399999999999999">
      <c r="A10" s="344">
        <v>1.4</v>
      </c>
      <c r="B10" s="311" t="s">
        <v>707</v>
      </c>
      <c r="C10" s="307">
        <v>0</v>
      </c>
      <c r="D10" s="307">
        <v>0</v>
      </c>
      <c r="E10" s="307">
        <v>0</v>
      </c>
      <c r="F10" s="307">
        <v>0</v>
      </c>
      <c r="G10" s="307">
        <v>0</v>
      </c>
      <c r="H10" s="307">
        <v>0</v>
      </c>
    </row>
    <row r="11" spans="1:8">
      <c r="A11" s="344">
        <v>1.5</v>
      </c>
      <c r="B11" s="311" t="s">
        <v>710</v>
      </c>
      <c r="C11" s="307">
        <v>70444259.422505885</v>
      </c>
      <c r="D11" s="307">
        <v>30898728.674700089</v>
      </c>
      <c r="E11" s="307">
        <v>101342988.09720597</v>
      </c>
      <c r="F11" s="307">
        <v>62276469.119450256</v>
      </c>
      <c r="G11" s="307">
        <v>29447757.539361734</v>
      </c>
      <c r="H11" s="307">
        <v>91724226.658811986</v>
      </c>
    </row>
    <row r="12" spans="1:8">
      <c r="A12" s="344">
        <v>1.6</v>
      </c>
      <c r="B12" s="312" t="s">
        <v>88</v>
      </c>
      <c r="C12" s="307">
        <v>-79447.097205997634</v>
      </c>
      <c r="D12" s="307">
        <v>0</v>
      </c>
      <c r="E12" s="307">
        <v>-79447.097205997634</v>
      </c>
      <c r="F12" s="307">
        <v>671356.34118799993</v>
      </c>
      <c r="G12" s="307">
        <v>0</v>
      </c>
      <c r="H12" s="307">
        <v>671356.34118799993</v>
      </c>
    </row>
    <row r="13" spans="1:8">
      <c r="A13" s="344">
        <v>2</v>
      </c>
      <c r="B13" s="322" t="s">
        <v>752</v>
      </c>
      <c r="C13" s="307">
        <v>-41035533.269999981</v>
      </c>
      <c r="D13" s="307">
        <v>-18951383.491221089</v>
      </c>
      <c r="E13" s="307">
        <v>-59986916.761221066</v>
      </c>
      <c r="F13" s="307">
        <v>-39420309.949999981</v>
      </c>
      <c r="G13" s="307">
        <v>-15201925.312569764</v>
      </c>
      <c r="H13" s="307">
        <v>-54622235.26256974</v>
      </c>
    </row>
    <row r="14" spans="1:8">
      <c r="A14" s="344">
        <v>2.1</v>
      </c>
      <c r="B14" s="311" t="s">
        <v>753</v>
      </c>
      <c r="C14" s="307">
        <v>0</v>
      </c>
      <c r="D14" s="307">
        <v>0</v>
      </c>
      <c r="E14" s="307">
        <v>0</v>
      </c>
      <c r="F14" s="307">
        <v>0</v>
      </c>
      <c r="G14" s="307">
        <v>0</v>
      </c>
      <c r="H14" s="307">
        <v>0</v>
      </c>
    </row>
    <row r="15" spans="1:8" ht="24.6" customHeight="1">
      <c r="A15" s="344">
        <v>2.2000000000000002</v>
      </c>
      <c r="B15" s="311" t="s">
        <v>754</v>
      </c>
      <c r="C15" s="307">
        <v>0</v>
      </c>
      <c r="D15" s="307">
        <v>0</v>
      </c>
      <c r="E15" s="307">
        <v>0</v>
      </c>
      <c r="F15" s="307">
        <v>0</v>
      </c>
      <c r="G15" s="307">
        <v>0</v>
      </c>
      <c r="H15" s="307">
        <v>0</v>
      </c>
    </row>
    <row r="16" spans="1:8" ht="20.399999999999999" customHeight="1">
      <c r="A16" s="344">
        <v>2.2999999999999998</v>
      </c>
      <c r="B16" s="311" t="s">
        <v>755</v>
      </c>
      <c r="C16" s="307">
        <v>-40386121.799999982</v>
      </c>
      <c r="D16" s="307">
        <v>-18951383.491221089</v>
      </c>
      <c r="E16" s="307">
        <v>-59337505.291221067</v>
      </c>
      <c r="F16" s="307">
        <v>-38977303.009999983</v>
      </c>
      <c r="G16" s="307">
        <v>-15201925.312569764</v>
      </c>
      <c r="H16" s="307">
        <v>-54179228.322569743</v>
      </c>
    </row>
    <row r="17" spans="1:8">
      <c r="A17" s="344">
        <v>2.4</v>
      </c>
      <c r="B17" s="311" t="s">
        <v>756</v>
      </c>
      <c r="C17" s="307">
        <v>-649411.47</v>
      </c>
      <c r="D17" s="307">
        <v>0</v>
      </c>
      <c r="E17" s="307">
        <v>-649411.47</v>
      </c>
      <c r="F17" s="307">
        <v>-443006.94</v>
      </c>
      <c r="G17" s="307">
        <v>0</v>
      </c>
      <c r="H17" s="307">
        <v>-443006.94</v>
      </c>
    </row>
    <row r="18" spans="1:8">
      <c r="A18" s="344">
        <v>3</v>
      </c>
      <c r="B18" s="322" t="s">
        <v>757</v>
      </c>
      <c r="C18" s="307">
        <v>0</v>
      </c>
      <c r="D18" s="307">
        <v>0</v>
      </c>
      <c r="E18" s="307">
        <v>0</v>
      </c>
      <c r="F18" s="307">
        <v>0</v>
      </c>
      <c r="G18" s="307">
        <v>0</v>
      </c>
      <c r="H18" s="307">
        <v>0</v>
      </c>
    </row>
    <row r="19" spans="1:8">
      <c r="A19" s="344">
        <v>4</v>
      </c>
      <c r="B19" s="322" t="s">
        <v>758</v>
      </c>
      <c r="C19" s="307">
        <v>3669988.53</v>
      </c>
      <c r="D19" s="307">
        <v>1095597.4700000002</v>
      </c>
      <c r="E19" s="307">
        <v>4765586</v>
      </c>
      <c r="F19" s="307">
        <v>3553079.9800000004</v>
      </c>
      <c r="G19" s="307">
        <v>1354742.0199999996</v>
      </c>
      <c r="H19" s="307">
        <v>4907822</v>
      </c>
    </row>
    <row r="20" spans="1:8">
      <c r="A20" s="344">
        <v>5</v>
      </c>
      <c r="B20" s="322" t="s">
        <v>759</v>
      </c>
      <c r="C20" s="307">
        <v>-1896716.77</v>
      </c>
      <c r="D20" s="307">
        <v>-1437322.23</v>
      </c>
      <c r="E20" s="307">
        <v>-3334039</v>
      </c>
      <c r="F20" s="307">
        <v>-1209938.3500000001</v>
      </c>
      <c r="G20" s="307">
        <v>-989066.65</v>
      </c>
      <c r="H20" s="307">
        <v>-2199005</v>
      </c>
    </row>
    <row r="21" spans="1:8" ht="38.4" customHeight="1">
      <c r="A21" s="344">
        <v>6</v>
      </c>
      <c r="B21" s="322" t="s">
        <v>760</v>
      </c>
      <c r="C21" s="307">
        <v>190.17</v>
      </c>
      <c r="D21" s="307">
        <v>0</v>
      </c>
      <c r="E21" s="307">
        <v>190.17</v>
      </c>
      <c r="F21" s="307">
        <v>0</v>
      </c>
      <c r="G21" s="307">
        <v>0</v>
      </c>
      <c r="H21" s="307">
        <v>0</v>
      </c>
    </row>
    <row r="22" spans="1:8" ht="27.6" customHeight="1">
      <c r="A22" s="344">
        <v>7</v>
      </c>
      <c r="B22" s="322" t="s">
        <v>761</v>
      </c>
      <c r="C22" s="307">
        <v>-1328728.7800000012</v>
      </c>
      <c r="D22" s="307">
        <v>0</v>
      </c>
      <c r="E22" s="307">
        <v>-1328728.7800000012</v>
      </c>
      <c r="F22" s="307">
        <v>0</v>
      </c>
      <c r="G22" s="307">
        <v>0</v>
      </c>
      <c r="H22" s="307">
        <v>0</v>
      </c>
    </row>
    <row r="23" spans="1:8" ht="36.9" customHeight="1">
      <c r="A23" s="344">
        <v>8</v>
      </c>
      <c r="B23" s="323" t="s">
        <v>762</v>
      </c>
      <c r="C23" s="307">
        <v>0</v>
      </c>
      <c r="D23" s="307">
        <v>0</v>
      </c>
      <c r="E23" s="307">
        <v>0</v>
      </c>
      <c r="F23" s="307">
        <v>0</v>
      </c>
      <c r="G23" s="307">
        <v>0</v>
      </c>
      <c r="H23" s="307">
        <v>0</v>
      </c>
    </row>
    <row r="24" spans="1:8" ht="34.5" customHeight="1">
      <c r="A24" s="344">
        <v>9</v>
      </c>
      <c r="B24" s="323" t="s">
        <v>763</v>
      </c>
      <c r="C24" s="307">
        <v>0</v>
      </c>
      <c r="D24" s="307">
        <v>0</v>
      </c>
      <c r="E24" s="307">
        <v>0</v>
      </c>
      <c r="F24" s="307">
        <v>0</v>
      </c>
      <c r="G24" s="307">
        <v>0</v>
      </c>
      <c r="H24" s="307">
        <v>0</v>
      </c>
    </row>
    <row r="25" spans="1:8">
      <c r="A25" s="344">
        <v>10</v>
      </c>
      <c r="B25" s="322" t="s">
        <v>764</v>
      </c>
      <c r="C25" s="307">
        <v>3216979.7800000012</v>
      </c>
      <c r="D25" s="307">
        <v>0</v>
      </c>
      <c r="E25" s="307">
        <v>3216979.7800000012</v>
      </c>
      <c r="F25" s="307">
        <v>4751413</v>
      </c>
      <c r="G25" s="307">
        <v>0</v>
      </c>
      <c r="H25" s="307">
        <v>4751413</v>
      </c>
    </row>
    <row r="26" spans="1:8" ht="27" customHeight="1">
      <c r="A26" s="344">
        <v>11</v>
      </c>
      <c r="B26" s="324" t="s">
        <v>765</v>
      </c>
      <c r="C26" s="504">
        <v>471018.7345542151</v>
      </c>
      <c r="D26" s="307">
        <v>0</v>
      </c>
      <c r="E26" s="307">
        <v>471018.7345542151</v>
      </c>
      <c r="F26" s="307">
        <v>301853.85954681737</v>
      </c>
      <c r="G26" s="307">
        <v>0</v>
      </c>
      <c r="H26" s="307">
        <v>301853.85954681737</v>
      </c>
    </row>
    <row r="27" spans="1:8">
      <c r="A27" s="344">
        <v>12</v>
      </c>
      <c r="B27" s="322" t="s">
        <v>766</v>
      </c>
      <c r="C27" s="307">
        <v>393594.42</v>
      </c>
      <c r="D27" s="307">
        <v>283114.11</v>
      </c>
      <c r="E27" s="307">
        <v>676708.53</v>
      </c>
      <c r="F27" s="307">
        <v>129710.02</v>
      </c>
      <c r="G27" s="307">
        <v>249736.60000000003</v>
      </c>
      <c r="H27" s="307">
        <v>379446.62000000005</v>
      </c>
    </row>
    <row r="28" spans="1:8">
      <c r="A28" s="344">
        <v>13</v>
      </c>
      <c r="B28" s="325" t="s">
        <v>767</v>
      </c>
      <c r="C28" s="307">
        <v>-4606448.9734584847</v>
      </c>
      <c r="D28" s="307">
        <v>-32036.69</v>
      </c>
      <c r="E28" s="307">
        <v>-4638485.6634584852</v>
      </c>
      <c r="F28" s="307">
        <v>-4378030.0423104186</v>
      </c>
      <c r="G28" s="307">
        <v>-34897.96</v>
      </c>
      <c r="H28" s="307">
        <v>-4412928.0023104185</v>
      </c>
    </row>
    <row r="29" spans="1:8">
      <c r="A29" s="344">
        <v>14</v>
      </c>
      <c r="B29" s="326" t="s">
        <v>768</v>
      </c>
      <c r="C29" s="307">
        <v>-17272278.539999999</v>
      </c>
      <c r="D29" s="307">
        <v>-82750.38</v>
      </c>
      <c r="E29" s="307">
        <v>-17355028.919999998</v>
      </c>
      <c r="F29" s="307">
        <v>-15971775.939999999</v>
      </c>
      <c r="G29" s="307">
        <v>-77780.779999999984</v>
      </c>
      <c r="H29" s="307">
        <v>-16049556.719999999</v>
      </c>
    </row>
    <row r="30" spans="1:8">
      <c r="A30" s="344">
        <v>14.1</v>
      </c>
      <c r="B30" s="302" t="s">
        <v>769</v>
      </c>
      <c r="C30" s="307">
        <v>-15783840.24</v>
      </c>
      <c r="D30" s="307">
        <v>0</v>
      </c>
      <c r="E30" s="307">
        <v>-15783840.24</v>
      </c>
      <c r="F30" s="307">
        <v>-14444683.92</v>
      </c>
      <c r="G30" s="307">
        <v>0</v>
      </c>
      <c r="H30" s="307">
        <v>-14444683.92</v>
      </c>
    </row>
    <row r="31" spans="1:8">
      <c r="A31" s="344">
        <v>14.2</v>
      </c>
      <c r="B31" s="302" t="s">
        <v>770</v>
      </c>
      <c r="C31" s="307">
        <v>-1488438.2999999998</v>
      </c>
      <c r="D31" s="307">
        <v>-82750.38</v>
      </c>
      <c r="E31" s="307">
        <v>-1571188.6799999997</v>
      </c>
      <c r="F31" s="307">
        <v>-1527092.02</v>
      </c>
      <c r="G31" s="307">
        <v>-77780.779999999984</v>
      </c>
      <c r="H31" s="307">
        <v>-1604872.8</v>
      </c>
    </row>
    <row r="32" spans="1:8">
      <c r="A32" s="344">
        <v>15</v>
      </c>
      <c r="B32" s="327" t="s">
        <v>771</v>
      </c>
      <c r="C32" s="307">
        <v>-3675165</v>
      </c>
      <c r="D32" s="307">
        <v>0</v>
      </c>
      <c r="E32" s="307">
        <v>-3675165</v>
      </c>
      <c r="F32" s="307">
        <v>-2799967</v>
      </c>
      <c r="G32" s="307">
        <v>0</v>
      </c>
      <c r="H32" s="307">
        <v>-2799967</v>
      </c>
    </row>
    <row r="33" spans="1:8" ht="22.5" customHeight="1">
      <c r="A33" s="344">
        <v>16</v>
      </c>
      <c r="B33" s="298" t="s">
        <v>772</v>
      </c>
      <c r="C33" s="307">
        <v>0</v>
      </c>
      <c r="D33" s="307">
        <v>0</v>
      </c>
      <c r="E33" s="307">
        <v>0</v>
      </c>
      <c r="F33" s="307">
        <v>0</v>
      </c>
      <c r="G33" s="307">
        <v>0</v>
      </c>
      <c r="H33" s="307">
        <v>0</v>
      </c>
    </row>
    <row r="34" spans="1:8">
      <c r="A34" s="344">
        <v>17</v>
      </c>
      <c r="B34" s="322" t="s">
        <v>773</v>
      </c>
      <c r="C34" s="307">
        <v>70614.835831364253</v>
      </c>
      <c r="D34" s="307">
        <v>0</v>
      </c>
      <c r="E34" s="307">
        <v>70614.835831364253</v>
      </c>
      <c r="F34" s="307">
        <v>76260.401123590302</v>
      </c>
      <c r="G34" s="307">
        <v>0</v>
      </c>
      <c r="H34" s="307">
        <v>76260.401123590302</v>
      </c>
    </row>
    <row r="35" spans="1:8">
      <c r="A35" s="344">
        <v>17.100000000000001</v>
      </c>
      <c r="B35" s="328" t="s">
        <v>774</v>
      </c>
      <c r="C35" s="511">
        <v>102215.57568470614</v>
      </c>
      <c r="D35" s="307">
        <v>0</v>
      </c>
      <c r="E35" s="307">
        <v>102215.57568470614</v>
      </c>
      <c r="F35" s="307">
        <v>76260.401123590302</v>
      </c>
      <c r="G35" s="307">
        <v>0</v>
      </c>
      <c r="H35" s="307">
        <v>76260.401123590302</v>
      </c>
    </row>
    <row r="36" spans="1:8">
      <c r="A36" s="344">
        <v>17.2</v>
      </c>
      <c r="B36" s="302" t="s">
        <v>775</v>
      </c>
      <c r="C36" s="307">
        <v>-31600.739853341889</v>
      </c>
      <c r="D36" s="307">
        <v>0</v>
      </c>
      <c r="E36" s="307">
        <v>-31600.739853341889</v>
      </c>
      <c r="F36" s="307">
        <v>0</v>
      </c>
      <c r="G36" s="307">
        <v>0</v>
      </c>
      <c r="H36" s="307">
        <v>0</v>
      </c>
    </row>
    <row r="37" spans="1:8" ht="41.4" customHeight="1">
      <c r="A37" s="344">
        <v>18</v>
      </c>
      <c r="B37" s="329" t="s">
        <v>776</v>
      </c>
      <c r="C37" s="307">
        <v>-3499221.941131168</v>
      </c>
      <c r="D37" s="307">
        <v>466261.49330000213</v>
      </c>
      <c r="E37" s="307">
        <v>-3032960.447831166</v>
      </c>
      <c r="F37" s="307">
        <v>-3310106.6467276891</v>
      </c>
      <c r="G37" s="307">
        <v>-329177.90768516849</v>
      </c>
      <c r="H37" s="307">
        <v>-3639284.5544128576</v>
      </c>
    </row>
    <row r="38" spans="1:8" ht="20.399999999999999">
      <c r="A38" s="344">
        <v>18.100000000000001</v>
      </c>
      <c r="B38" s="311" t="s">
        <v>777</v>
      </c>
      <c r="C38" s="307">
        <v>0</v>
      </c>
      <c r="D38" s="307">
        <v>0</v>
      </c>
      <c r="E38" s="307">
        <v>0</v>
      </c>
      <c r="F38" s="307">
        <v>0</v>
      </c>
      <c r="G38" s="307">
        <v>0</v>
      </c>
      <c r="H38" s="307">
        <v>0</v>
      </c>
    </row>
    <row r="39" spans="1:8">
      <c r="A39" s="344">
        <v>18.2</v>
      </c>
      <c r="B39" s="311" t="s">
        <v>778</v>
      </c>
      <c r="C39" s="307">
        <v>-3499221.941131168</v>
      </c>
      <c r="D39" s="307">
        <v>466261.49330000213</v>
      </c>
      <c r="E39" s="307">
        <v>-3032960.447831166</v>
      </c>
      <c r="F39" s="307">
        <v>-3310106.6467276891</v>
      </c>
      <c r="G39" s="307">
        <v>-329177.90768516849</v>
      </c>
      <c r="H39" s="307">
        <v>-3639284.5544128576</v>
      </c>
    </row>
    <row r="40" spans="1:8" ht="24.6" customHeight="1">
      <c r="A40" s="344">
        <v>19</v>
      </c>
      <c r="B40" s="329" t="s">
        <v>779</v>
      </c>
      <c r="C40" s="307">
        <v>0</v>
      </c>
      <c r="D40" s="307">
        <v>0</v>
      </c>
      <c r="E40" s="307">
        <v>0</v>
      </c>
      <c r="F40" s="307">
        <v>0</v>
      </c>
      <c r="G40" s="307">
        <v>0</v>
      </c>
      <c r="H40" s="307">
        <v>0</v>
      </c>
    </row>
    <row r="41" spans="1:8" ht="24.9" customHeight="1">
      <c r="A41" s="344">
        <v>20</v>
      </c>
      <c r="B41" s="329" t="s">
        <v>780</v>
      </c>
      <c r="C41" s="504">
        <v>0</v>
      </c>
      <c r="D41" s="307">
        <v>0</v>
      </c>
      <c r="E41" s="307">
        <v>0</v>
      </c>
      <c r="F41" s="307">
        <v>0</v>
      </c>
      <c r="G41" s="307">
        <v>0</v>
      </c>
      <c r="H41" s="307">
        <v>0</v>
      </c>
    </row>
    <row r="42" spans="1:8" ht="33" customHeight="1">
      <c r="A42" s="344">
        <v>21</v>
      </c>
      <c r="B42" s="330" t="s">
        <v>781</v>
      </c>
      <c r="C42" s="307">
        <v>0</v>
      </c>
      <c r="D42" s="307">
        <v>0</v>
      </c>
      <c r="E42" s="307">
        <v>0</v>
      </c>
      <c r="F42" s="307">
        <v>0</v>
      </c>
      <c r="G42" s="307">
        <v>0</v>
      </c>
      <c r="H42" s="307">
        <v>0</v>
      </c>
    </row>
    <row r="43" spans="1:8">
      <c r="A43" s="344">
        <v>22</v>
      </c>
      <c r="B43" s="331" t="s">
        <v>782</v>
      </c>
      <c r="C43" s="307">
        <v>4873105.5210958393</v>
      </c>
      <c r="D43" s="307">
        <v>12240208.956779001</v>
      </c>
      <c r="E43" s="307">
        <v>17113314.477874842</v>
      </c>
      <c r="F43" s="307">
        <v>4670014.7922705766</v>
      </c>
      <c r="G43" s="307">
        <v>14419387.549106801</v>
      </c>
      <c r="H43" s="307">
        <v>19089402.341377378</v>
      </c>
    </row>
    <row r="44" spans="1:8">
      <c r="A44" s="344">
        <v>23</v>
      </c>
      <c r="B44" s="331" t="s">
        <v>783</v>
      </c>
      <c r="C44" s="307">
        <v>-2900784</v>
      </c>
      <c r="D44" s="307">
        <v>0</v>
      </c>
      <c r="E44" s="307">
        <v>-2900784</v>
      </c>
      <c r="F44" s="307">
        <v>-2940036</v>
      </c>
      <c r="G44" s="307">
        <v>0</v>
      </c>
      <c r="H44" s="307">
        <v>-2940036</v>
      </c>
    </row>
    <row r="45" spans="1:8">
      <c r="A45" s="344">
        <v>24</v>
      </c>
      <c r="B45" s="331" t="s">
        <v>784</v>
      </c>
      <c r="C45" s="307">
        <v>1972321.5210958393</v>
      </c>
      <c r="D45" s="307">
        <v>12240208.956779001</v>
      </c>
      <c r="E45" s="307">
        <v>14212530.477874842</v>
      </c>
      <c r="F45" s="307">
        <v>1729978.7922705766</v>
      </c>
      <c r="G45" s="307">
        <v>14419387.549106801</v>
      </c>
      <c r="H45" s="307">
        <v>16149366.341377378</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H47"/>
  <sheetViews>
    <sheetView zoomScale="70" zoomScaleNormal="70" workbookViewId="0"/>
  </sheetViews>
  <sheetFormatPr defaultRowHeight="14.4"/>
  <cols>
    <col min="1" max="1" width="8.6640625" style="342"/>
    <col min="2" max="2" width="87.5546875" bestFit="1" customWidth="1"/>
    <col min="3" max="8" width="12.6640625" customWidth="1"/>
  </cols>
  <sheetData>
    <row r="1" spans="1:8">
      <c r="A1" s="13" t="s">
        <v>97</v>
      </c>
      <c r="B1" s="219" t="str">
        <f>Info!C2</f>
        <v>სს ტერაბანკი</v>
      </c>
      <c r="C1" s="12"/>
      <c r="D1" s="1"/>
      <c r="E1" s="1"/>
      <c r="F1" s="1"/>
      <c r="G1" s="1"/>
    </row>
    <row r="2" spans="1:8">
      <c r="A2" s="13" t="s">
        <v>98</v>
      </c>
      <c r="B2" s="243">
        <f>'1. key ratios'!B2</f>
        <v>45838</v>
      </c>
      <c r="C2" s="12"/>
      <c r="D2" s="1"/>
      <c r="E2" s="1"/>
      <c r="F2" s="1"/>
      <c r="G2" s="1"/>
    </row>
    <row r="3" spans="1:8">
      <c r="A3" s="13"/>
      <c r="B3" s="12"/>
      <c r="C3" s="12"/>
      <c r="D3" s="1"/>
      <c r="E3" s="1"/>
      <c r="F3" s="1"/>
      <c r="G3" s="1"/>
    </row>
    <row r="4" spans="1:8">
      <c r="A4" s="643" t="s">
        <v>25</v>
      </c>
      <c r="B4" s="655" t="s">
        <v>140</v>
      </c>
      <c r="C4" s="656" t="s">
        <v>103</v>
      </c>
      <c r="D4" s="656"/>
      <c r="E4" s="656"/>
      <c r="F4" s="656" t="s">
        <v>104</v>
      </c>
      <c r="G4" s="656"/>
      <c r="H4" s="657"/>
    </row>
    <row r="5" spans="1:8">
      <c r="A5" s="643"/>
      <c r="B5" s="655"/>
      <c r="C5" s="319" t="s">
        <v>26</v>
      </c>
      <c r="D5" s="319" t="s">
        <v>77</v>
      </c>
      <c r="E5" s="319" t="s">
        <v>66</v>
      </c>
      <c r="F5" s="319" t="s">
        <v>26</v>
      </c>
      <c r="G5" s="319" t="s">
        <v>77</v>
      </c>
      <c r="H5" s="332" t="s">
        <v>66</v>
      </c>
    </row>
    <row r="6" spans="1:8">
      <c r="A6" s="333">
        <v>1</v>
      </c>
      <c r="B6" s="335" t="s">
        <v>785</v>
      </c>
      <c r="C6" s="334">
        <v>0</v>
      </c>
      <c r="D6" s="334">
        <v>0</v>
      </c>
      <c r="E6" s="334">
        <v>0</v>
      </c>
      <c r="F6" s="334">
        <v>0</v>
      </c>
      <c r="G6" s="334">
        <v>0</v>
      </c>
      <c r="H6" s="334">
        <v>0</v>
      </c>
    </row>
    <row r="7" spans="1:8">
      <c r="A7" s="333">
        <v>2</v>
      </c>
      <c r="B7" s="335" t="s">
        <v>166</v>
      </c>
      <c r="C7" s="334">
        <v>0</v>
      </c>
      <c r="D7" s="334">
        <v>0</v>
      </c>
      <c r="E7" s="334">
        <v>0</v>
      </c>
      <c r="F7" s="334">
        <v>0</v>
      </c>
      <c r="G7" s="334">
        <v>0</v>
      </c>
      <c r="H7" s="334">
        <v>0</v>
      </c>
    </row>
    <row r="8" spans="1:8">
      <c r="A8" s="333">
        <v>3</v>
      </c>
      <c r="B8" s="335" t="s">
        <v>168</v>
      </c>
      <c r="C8" s="334">
        <v>279456797.17000043</v>
      </c>
      <c r="D8" s="334">
        <v>465853483.5399999</v>
      </c>
      <c r="E8" s="334">
        <v>745310280.71000028</v>
      </c>
      <c r="F8" s="334">
        <v>258324866.35999998</v>
      </c>
      <c r="G8" s="334">
        <v>438198470.85000032</v>
      </c>
      <c r="H8" s="334">
        <v>696523337.21000028</v>
      </c>
    </row>
    <row r="9" spans="1:8">
      <c r="A9" s="333">
        <v>3.1</v>
      </c>
      <c r="B9" s="336" t="s">
        <v>786</v>
      </c>
      <c r="C9" s="334">
        <v>164485797.20000046</v>
      </c>
      <c r="D9" s="334">
        <v>465853483.5399999</v>
      </c>
      <c r="E9" s="334">
        <v>630339280.74000037</v>
      </c>
      <c r="F9" s="334">
        <v>179716372.79999998</v>
      </c>
      <c r="G9" s="334">
        <v>438198470.85000032</v>
      </c>
      <c r="H9" s="334">
        <v>617914843.65000033</v>
      </c>
    </row>
    <row r="10" spans="1:8">
      <c r="A10" s="333">
        <v>3.2</v>
      </c>
      <c r="B10" s="336" t="s">
        <v>787</v>
      </c>
      <c r="C10" s="334">
        <v>114970999.96999998</v>
      </c>
      <c r="D10" s="334">
        <v>0</v>
      </c>
      <c r="E10" s="334">
        <v>114970999.96999998</v>
      </c>
      <c r="F10" s="334">
        <v>78608493.560000002</v>
      </c>
      <c r="G10" s="334">
        <v>0</v>
      </c>
      <c r="H10" s="334">
        <v>78608493.560000002</v>
      </c>
    </row>
    <row r="11" spans="1:8" ht="27.6">
      <c r="A11" s="333">
        <v>4</v>
      </c>
      <c r="B11" s="335" t="s">
        <v>167</v>
      </c>
      <c r="C11" s="334">
        <v>0</v>
      </c>
      <c r="D11" s="334">
        <v>0</v>
      </c>
      <c r="E11" s="334">
        <v>0</v>
      </c>
      <c r="F11" s="334">
        <v>0</v>
      </c>
      <c r="G11" s="334">
        <v>0</v>
      </c>
      <c r="H11" s="334">
        <v>0</v>
      </c>
    </row>
    <row r="12" spans="1:8">
      <c r="A12" s="333">
        <v>4.0999999999999996</v>
      </c>
      <c r="B12" s="336" t="s">
        <v>788</v>
      </c>
      <c r="C12" s="334">
        <v>0</v>
      </c>
      <c r="D12" s="334">
        <v>0</v>
      </c>
      <c r="E12" s="334">
        <v>0</v>
      </c>
      <c r="F12" s="334">
        <v>0</v>
      </c>
      <c r="G12" s="334">
        <v>0</v>
      </c>
      <c r="H12" s="334">
        <v>0</v>
      </c>
    </row>
    <row r="13" spans="1:8">
      <c r="A13" s="333">
        <v>4.2</v>
      </c>
      <c r="B13" s="336" t="s">
        <v>789</v>
      </c>
      <c r="C13" s="334">
        <v>0</v>
      </c>
      <c r="D13" s="334">
        <v>0</v>
      </c>
      <c r="E13" s="334">
        <v>0</v>
      </c>
      <c r="F13" s="334">
        <v>0</v>
      </c>
      <c r="G13" s="334">
        <v>0</v>
      </c>
      <c r="H13" s="334">
        <v>0</v>
      </c>
    </row>
    <row r="14" spans="1:8">
      <c r="A14" s="333">
        <v>5</v>
      </c>
      <c r="B14" s="337" t="s">
        <v>790</v>
      </c>
      <c r="C14" s="334">
        <v>1630837403.9211974</v>
      </c>
      <c r="D14" s="334">
        <v>1456508952.2844999</v>
      </c>
      <c r="E14" s="334">
        <v>3087346356.2056971</v>
      </c>
      <c r="F14" s="334">
        <v>1358001094.5959666</v>
      </c>
      <c r="G14" s="334">
        <v>1366421952.4087577</v>
      </c>
      <c r="H14" s="334">
        <v>2724423047.0047245</v>
      </c>
    </row>
    <row r="15" spans="1:8">
      <c r="A15" s="333">
        <v>5.0999999999999996</v>
      </c>
      <c r="B15" s="338" t="s">
        <v>791</v>
      </c>
      <c r="C15" s="334">
        <v>16639077.459999999</v>
      </c>
      <c r="D15" s="334">
        <v>32862771.899999999</v>
      </c>
      <c r="E15" s="334">
        <v>49501849.359999999</v>
      </c>
      <c r="F15" s="334">
        <v>10494857.109999999</v>
      </c>
      <c r="G15" s="334">
        <v>27866935.240000006</v>
      </c>
      <c r="H15" s="334">
        <v>38361792.350000009</v>
      </c>
    </row>
    <row r="16" spans="1:8">
      <c r="A16" s="333">
        <v>5.2</v>
      </c>
      <c r="B16" s="338" t="s">
        <v>792</v>
      </c>
      <c r="C16" s="334">
        <v>112953751.55</v>
      </c>
      <c r="D16" s="334">
        <v>2479833.0199999996</v>
      </c>
      <c r="E16" s="334">
        <v>115433584.56999999</v>
      </c>
      <c r="F16" s="334">
        <v>83737206.319999993</v>
      </c>
      <c r="G16" s="334">
        <v>3062101.77</v>
      </c>
      <c r="H16" s="334">
        <v>86799308.089999989</v>
      </c>
    </row>
    <row r="17" spans="1:8">
      <c r="A17" s="333">
        <v>5.3</v>
      </c>
      <c r="B17" s="338" t="s">
        <v>793</v>
      </c>
      <c r="C17" s="334">
        <v>1258585389.2599971</v>
      </c>
      <c r="D17" s="334">
        <v>1380826799.5699999</v>
      </c>
      <c r="E17" s="334">
        <v>2639412188.8299971</v>
      </c>
      <c r="F17" s="334">
        <v>1028662719.1600032</v>
      </c>
      <c r="G17" s="334">
        <v>1262816475.9599991</v>
      </c>
      <c r="H17" s="334">
        <v>2291479195.1200023</v>
      </c>
    </row>
    <row r="18" spans="1:8">
      <c r="A18" s="333" t="s">
        <v>169</v>
      </c>
      <c r="B18" s="339" t="s">
        <v>794</v>
      </c>
      <c r="C18" s="334">
        <v>723971939.89999723</v>
      </c>
      <c r="D18" s="334">
        <v>489980603.43000007</v>
      </c>
      <c r="E18" s="334">
        <v>1213952543.3299973</v>
      </c>
      <c r="F18" s="334">
        <v>595586516.76000309</v>
      </c>
      <c r="G18" s="334">
        <v>453795509.63999933</v>
      </c>
      <c r="H18" s="334">
        <v>1049382026.4000025</v>
      </c>
    </row>
    <row r="19" spans="1:8">
      <c r="A19" s="333" t="s">
        <v>170</v>
      </c>
      <c r="B19" s="340" t="s">
        <v>795</v>
      </c>
      <c r="C19" s="334">
        <v>251179905.72999975</v>
      </c>
      <c r="D19" s="334">
        <v>514815136.0399999</v>
      </c>
      <c r="E19" s="334">
        <v>765995041.76999962</v>
      </c>
      <c r="F19" s="334">
        <v>190588089.69999996</v>
      </c>
      <c r="G19" s="334">
        <v>446050180.18999964</v>
      </c>
      <c r="H19" s="334">
        <v>636638269.88999963</v>
      </c>
    </row>
    <row r="20" spans="1:8">
      <c r="A20" s="333" t="s">
        <v>171</v>
      </c>
      <c r="B20" s="340" t="s">
        <v>796</v>
      </c>
      <c r="C20" s="334">
        <v>28675776.699999999</v>
      </c>
      <c r="D20" s="334">
        <v>76513106.139999956</v>
      </c>
      <c r="E20" s="334">
        <v>105188882.83999996</v>
      </c>
      <c r="F20" s="334">
        <v>21959566.750000004</v>
      </c>
      <c r="G20" s="334">
        <v>69735027.61999999</v>
      </c>
      <c r="H20" s="334">
        <v>91694594.36999999</v>
      </c>
    </row>
    <row r="21" spans="1:8">
      <c r="A21" s="333" t="s">
        <v>172</v>
      </c>
      <c r="B21" s="340" t="s">
        <v>797</v>
      </c>
      <c r="C21" s="334">
        <v>205927348.00000012</v>
      </c>
      <c r="D21" s="334">
        <v>188641559.53</v>
      </c>
      <c r="E21" s="334">
        <v>394568907.53000009</v>
      </c>
      <c r="F21" s="334">
        <v>177881345.87000024</v>
      </c>
      <c r="G21" s="334">
        <v>147012273.58000013</v>
      </c>
      <c r="H21" s="334">
        <v>324893619.45000041</v>
      </c>
    </row>
    <row r="22" spans="1:8">
      <c r="A22" s="333" t="s">
        <v>173</v>
      </c>
      <c r="B22" s="340" t="s">
        <v>515</v>
      </c>
      <c r="C22" s="334">
        <v>48830418.930000015</v>
      </c>
      <c r="D22" s="334">
        <v>110876394.42999998</v>
      </c>
      <c r="E22" s="334">
        <v>159706813.35999998</v>
      </c>
      <c r="F22" s="334">
        <v>42647200.079999954</v>
      </c>
      <c r="G22" s="334">
        <v>146223484.92999998</v>
      </c>
      <c r="H22" s="334">
        <v>188870685.00999993</v>
      </c>
    </row>
    <row r="23" spans="1:8">
      <c r="A23" s="333">
        <v>5.4</v>
      </c>
      <c r="B23" s="338" t="s">
        <v>798</v>
      </c>
      <c r="C23" s="334">
        <v>153574375.45910019</v>
      </c>
      <c r="D23" s="334">
        <v>19506311.650099996</v>
      </c>
      <c r="E23" s="334">
        <v>173080687.10920018</v>
      </c>
      <c r="F23" s="334">
        <v>141187724.76284635</v>
      </c>
      <c r="G23" s="334">
        <v>27258228.770479582</v>
      </c>
      <c r="H23" s="334">
        <v>168445953.53332594</v>
      </c>
    </row>
    <row r="24" spans="1:8">
      <c r="A24" s="333">
        <v>5.5</v>
      </c>
      <c r="B24" s="338" t="s">
        <v>799</v>
      </c>
      <c r="C24" s="334">
        <v>0</v>
      </c>
      <c r="D24" s="334">
        <v>0</v>
      </c>
      <c r="E24" s="334">
        <v>0</v>
      </c>
      <c r="F24" s="334">
        <v>0</v>
      </c>
      <c r="G24" s="334">
        <v>0</v>
      </c>
      <c r="H24" s="334">
        <v>0</v>
      </c>
    </row>
    <row r="25" spans="1:8">
      <c r="A25" s="333">
        <v>5.6</v>
      </c>
      <c r="B25" s="338" t="s">
        <v>800</v>
      </c>
      <c r="C25" s="334">
        <v>0</v>
      </c>
      <c r="D25" s="334">
        <v>0</v>
      </c>
      <c r="E25" s="334">
        <v>0</v>
      </c>
      <c r="F25" s="334">
        <v>0</v>
      </c>
      <c r="G25" s="334">
        <v>0</v>
      </c>
      <c r="H25" s="334">
        <v>0</v>
      </c>
    </row>
    <row r="26" spans="1:8">
      <c r="A26" s="333">
        <v>5.7</v>
      </c>
      <c r="B26" s="338" t="s">
        <v>515</v>
      </c>
      <c r="C26" s="334">
        <v>89084810.192100018</v>
      </c>
      <c r="D26" s="334">
        <v>20833236.144399997</v>
      </c>
      <c r="E26" s="334">
        <v>109918046.33650002</v>
      </c>
      <c r="F26" s="334">
        <v>93918587.24311702</v>
      </c>
      <c r="G26" s="334">
        <v>45418210.668278821</v>
      </c>
      <c r="H26" s="334">
        <v>139336797.91139585</v>
      </c>
    </row>
    <row r="27" spans="1:8">
      <c r="A27" s="333">
        <v>6</v>
      </c>
      <c r="B27" s="337" t="s">
        <v>801</v>
      </c>
      <c r="C27" s="334">
        <v>39320287.730000019</v>
      </c>
      <c r="D27" s="334">
        <v>34621824.640000001</v>
      </c>
      <c r="E27" s="334">
        <v>73942112.37000002</v>
      </c>
      <c r="F27" s="334">
        <v>22287212.61999996</v>
      </c>
      <c r="G27" s="334">
        <v>32797873.909999996</v>
      </c>
      <c r="H27" s="334">
        <v>55085086.529999956</v>
      </c>
    </row>
    <row r="28" spans="1:8">
      <c r="A28" s="333">
        <v>7</v>
      </c>
      <c r="B28" s="337" t="s">
        <v>802</v>
      </c>
      <c r="C28" s="334">
        <v>42002531.319999993</v>
      </c>
      <c r="D28" s="334">
        <v>7605423.4699999997</v>
      </c>
      <c r="E28" s="334">
        <v>49607954.789999992</v>
      </c>
      <c r="F28" s="334">
        <v>33930117.479999997</v>
      </c>
      <c r="G28" s="334">
        <v>11805903.85</v>
      </c>
      <c r="H28" s="334">
        <v>45736021.329999998</v>
      </c>
    </row>
    <row r="29" spans="1:8">
      <c r="A29" s="333">
        <v>8</v>
      </c>
      <c r="B29" s="337" t="s">
        <v>803</v>
      </c>
      <c r="C29" s="334">
        <v>0</v>
      </c>
      <c r="D29" s="334">
        <v>0</v>
      </c>
      <c r="E29" s="334">
        <v>0</v>
      </c>
      <c r="F29" s="334">
        <v>0</v>
      </c>
      <c r="G29" s="334">
        <v>0</v>
      </c>
      <c r="H29" s="334">
        <v>0</v>
      </c>
    </row>
    <row r="30" spans="1:8">
      <c r="A30" s="333">
        <v>9</v>
      </c>
      <c r="B30" s="335" t="s">
        <v>174</v>
      </c>
      <c r="C30" s="334">
        <v>60444847.799999997</v>
      </c>
      <c r="D30" s="334">
        <v>135201482.89999998</v>
      </c>
      <c r="E30" s="334">
        <v>195646330.69999999</v>
      </c>
      <c r="F30" s="334">
        <v>93332931</v>
      </c>
      <c r="G30" s="334">
        <v>132450233.47999999</v>
      </c>
      <c r="H30" s="334">
        <v>225783164.47999999</v>
      </c>
    </row>
    <row r="31" spans="1:8" ht="27.6">
      <c r="A31" s="333">
        <v>9.1</v>
      </c>
      <c r="B31" s="336" t="s">
        <v>804</v>
      </c>
      <c r="C31" s="334">
        <v>60444847.799999997</v>
      </c>
      <c r="D31" s="334">
        <v>37378317.549999997</v>
      </c>
      <c r="E31" s="334">
        <v>97823165.349999994</v>
      </c>
      <c r="F31" s="334">
        <v>93332931</v>
      </c>
      <c r="G31" s="334">
        <v>19558651.240000002</v>
      </c>
      <c r="H31" s="334">
        <v>112891582.24000001</v>
      </c>
    </row>
    <row r="32" spans="1:8" ht="27.6">
      <c r="A32" s="333">
        <v>9.1999999999999993</v>
      </c>
      <c r="B32" s="336" t="s">
        <v>805</v>
      </c>
      <c r="C32" s="334">
        <v>0</v>
      </c>
      <c r="D32" s="334">
        <v>97823165.349999994</v>
      </c>
      <c r="E32" s="334">
        <v>97823165.349999994</v>
      </c>
      <c r="F32" s="334">
        <v>0</v>
      </c>
      <c r="G32" s="334">
        <v>112891582.23999999</v>
      </c>
      <c r="H32" s="334">
        <v>112891582.23999999</v>
      </c>
    </row>
    <row r="33" spans="1:8" ht="27.6">
      <c r="A33" s="333">
        <v>9.3000000000000007</v>
      </c>
      <c r="B33" s="336" t="s">
        <v>806</v>
      </c>
      <c r="C33" s="334">
        <v>0</v>
      </c>
      <c r="D33" s="334">
        <v>0</v>
      </c>
      <c r="E33" s="334">
        <v>0</v>
      </c>
      <c r="F33" s="334">
        <v>0</v>
      </c>
      <c r="G33" s="334">
        <v>0</v>
      </c>
      <c r="H33" s="334">
        <v>0</v>
      </c>
    </row>
    <row r="34" spans="1:8">
      <c r="A34" s="333">
        <v>9.4</v>
      </c>
      <c r="B34" s="336" t="s">
        <v>807</v>
      </c>
      <c r="C34" s="334">
        <v>0</v>
      </c>
      <c r="D34" s="334">
        <v>0</v>
      </c>
      <c r="E34" s="334">
        <v>0</v>
      </c>
      <c r="F34" s="334">
        <v>0</v>
      </c>
      <c r="G34" s="334">
        <v>0</v>
      </c>
      <c r="H34" s="334">
        <v>0</v>
      </c>
    </row>
    <row r="35" spans="1:8">
      <c r="A35" s="333">
        <v>9.5</v>
      </c>
      <c r="B35" s="336" t="s">
        <v>808</v>
      </c>
      <c r="C35" s="334">
        <v>0</v>
      </c>
      <c r="D35" s="334">
        <v>0</v>
      </c>
      <c r="E35" s="334">
        <v>0</v>
      </c>
      <c r="F35" s="334">
        <v>0</v>
      </c>
      <c r="G35" s="334">
        <v>0</v>
      </c>
      <c r="H35" s="334">
        <v>0</v>
      </c>
    </row>
    <row r="36" spans="1:8" ht="27.6">
      <c r="A36" s="333">
        <v>9.6</v>
      </c>
      <c r="B36" s="336" t="s">
        <v>809</v>
      </c>
      <c r="C36" s="334">
        <v>0</v>
      </c>
      <c r="D36" s="334">
        <v>0</v>
      </c>
      <c r="E36" s="334">
        <v>0</v>
      </c>
      <c r="F36" s="334">
        <v>0</v>
      </c>
      <c r="G36" s="334">
        <v>0</v>
      </c>
      <c r="H36" s="334">
        <v>0</v>
      </c>
    </row>
    <row r="37" spans="1:8" ht="27.6">
      <c r="A37" s="333">
        <v>9.6999999999999993</v>
      </c>
      <c r="B37" s="336" t="s">
        <v>810</v>
      </c>
      <c r="C37" s="334">
        <v>0</v>
      </c>
      <c r="D37" s="334">
        <v>0</v>
      </c>
      <c r="E37" s="334">
        <v>0</v>
      </c>
      <c r="F37" s="334">
        <v>0</v>
      </c>
      <c r="G37" s="334">
        <v>0</v>
      </c>
      <c r="H37" s="334">
        <v>0</v>
      </c>
    </row>
    <row r="38" spans="1:8">
      <c r="A38" s="333">
        <v>10</v>
      </c>
      <c r="B38" s="337" t="s">
        <v>811</v>
      </c>
      <c r="C38" s="334">
        <v>16959776.260000005</v>
      </c>
      <c r="D38" s="334">
        <v>4797831.32</v>
      </c>
      <c r="E38" s="334">
        <v>21757607.580000006</v>
      </c>
      <c r="F38" s="334">
        <v>14811067.969999995</v>
      </c>
      <c r="G38" s="334">
        <v>7370614.2699999996</v>
      </c>
      <c r="H38" s="334">
        <v>22181682.239999995</v>
      </c>
    </row>
    <row r="39" spans="1:8">
      <c r="A39" s="333">
        <v>10.1</v>
      </c>
      <c r="B39" s="336" t="s">
        <v>812</v>
      </c>
      <c r="C39" s="334">
        <v>941937.62999999977</v>
      </c>
      <c r="D39" s="334">
        <v>0</v>
      </c>
      <c r="E39" s="334">
        <v>941937.62999999977</v>
      </c>
      <c r="F39" s="334">
        <v>616764.29</v>
      </c>
      <c r="G39" s="334">
        <v>0</v>
      </c>
      <c r="H39" s="334">
        <v>616764.29</v>
      </c>
    </row>
    <row r="40" spans="1:8" ht="27.6">
      <c r="A40" s="333">
        <v>10.199999999999999</v>
      </c>
      <c r="B40" s="336" t="s">
        <v>813</v>
      </c>
      <c r="C40" s="334">
        <v>1038267.9400000002</v>
      </c>
      <c r="D40" s="334">
        <v>0</v>
      </c>
      <c r="E40" s="334">
        <v>1038267.9400000002</v>
      </c>
      <c r="F40" s="334">
        <v>402596.54999999993</v>
      </c>
      <c r="G40" s="334">
        <v>0</v>
      </c>
      <c r="H40" s="334">
        <v>402596.54999999993</v>
      </c>
    </row>
    <row r="41" spans="1:8" ht="27.6">
      <c r="A41" s="333">
        <v>10.3</v>
      </c>
      <c r="B41" s="336" t="s">
        <v>814</v>
      </c>
      <c r="C41" s="334">
        <v>9605471.2500000019</v>
      </c>
      <c r="D41" s="334">
        <v>3134729.1200000006</v>
      </c>
      <c r="E41" s="334">
        <v>12740200.370000003</v>
      </c>
      <c r="F41" s="334">
        <v>7888198.6899999939</v>
      </c>
      <c r="G41" s="334">
        <v>4277104</v>
      </c>
      <c r="H41" s="334">
        <v>12165302.689999994</v>
      </c>
    </row>
    <row r="42" spans="1:8" ht="27.6">
      <c r="A42" s="333">
        <v>10.4</v>
      </c>
      <c r="B42" s="336" t="s">
        <v>815</v>
      </c>
      <c r="C42" s="334">
        <v>7354305.0100000016</v>
      </c>
      <c r="D42" s="334">
        <v>1663102.2000000002</v>
      </c>
      <c r="E42" s="334">
        <v>9017407.2100000009</v>
      </c>
      <c r="F42" s="334">
        <v>6922869.2800000012</v>
      </c>
      <c r="G42" s="334">
        <v>3093510.27</v>
      </c>
      <c r="H42" s="334">
        <v>10016379.550000001</v>
      </c>
    </row>
    <row r="43" spans="1:8">
      <c r="A43" s="333">
        <v>11</v>
      </c>
      <c r="B43" s="341" t="s">
        <v>175</v>
      </c>
      <c r="C43" s="334">
        <v>0</v>
      </c>
      <c r="D43" s="334">
        <v>0</v>
      </c>
      <c r="E43" s="334">
        <v>0</v>
      </c>
      <c r="F43" s="334">
        <v>0</v>
      </c>
      <c r="G43" s="334">
        <v>0</v>
      </c>
      <c r="H43" s="334">
        <v>0</v>
      </c>
    </row>
    <row r="44" spans="1:8">
      <c r="C44" s="343"/>
      <c r="D44" s="343"/>
      <c r="E44" s="343"/>
      <c r="F44" s="343"/>
      <c r="G44" s="343"/>
      <c r="H44" s="343"/>
    </row>
    <row r="45" spans="1:8">
      <c r="C45" s="343"/>
      <c r="D45" s="343"/>
      <c r="E45" s="343"/>
      <c r="F45" s="343"/>
      <c r="G45" s="343"/>
      <c r="H45" s="343"/>
    </row>
    <row r="46" spans="1:8">
      <c r="C46" s="343"/>
      <c r="D46" s="343"/>
      <c r="E46" s="343"/>
      <c r="F46" s="343"/>
      <c r="G46" s="343"/>
      <c r="H46" s="343"/>
    </row>
    <row r="47" spans="1:8">
      <c r="C47" s="343"/>
      <c r="D47" s="343"/>
      <c r="E47" s="343"/>
      <c r="F47" s="343"/>
      <c r="G47" s="343"/>
      <c r="H47" s="343"/>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tint="-9.9978637043366805E-2"/>
  </sheetPr>
  <dimension ref="A1:G18"/>
  <sheetViews>
    <sheetView zoomScaleNormal="100" workbookViewId="0">
      <pane xSplit="1" ySplit="4" topLeftCell="B5" activePane="bottomRight" state="frozen"/>
      <selection activeCell="B36" sqref="B36:C36"/>
      <selection pane="topRight" activeCell="B36" sqref="B36:C36"/>
      <selection pane="bottomLeft" activeCell="B36" sqref="B36:C36"/>
      <selection pane="bottomRight" activeCell="B5" sqref="B5"/>
    </sheetView>
  </sheetViews>
  <sheetFormatPr defaultColWidth="9.109375" defaultRowHeight="13.8"/>
  <cols>
    <col min="1" max="1" width="9.5546875" style="1" bestFit="1" customWidth="1"/>
    <col min="2" max="2" width="93.5546875" style="1" customWidth="1"/>
    <col min="3" max="4" width="12.33203125" style="1" bestFit="1" customWidth="1"/>
    <col min="5" max="7" width="12.33203125" style="8" bestFit="1" customWidth="1"/>
    <col min="8" max="11" width="9.6640625" style="8" customWidth="1"/>
    <col min="12" max="16384" width="9.109375" style="8"/>
  </cols>
  <sheetData>
    <row r="1" spans="1:7">
      <c r="A1" s="13" t="s">
        <v>97</v>
      </c>
      <c r="B1" s="12" t="str">
        <f>Info!C2</f>
        <v>სს ტერაბანკი</v>
      </c>
      <c r="C1" s="12"/>
    </row>
    <row r="2" spans="1:7">
      <c r="A2" s="13" t="s">
        <v>98</v>
      </c>
      <c r="B2" s="243">
        <f>'1. key ratios'!B2</f>
        <v>45838</v>
      </c>
      <c r="C2" s="12"/>
    </row>
    <row r="3" spans="1:7">
      <c r="A3" s="13"/>
      <c r="B3" s="12"/>
      <c r="C3" s="12"/>
    </row>
    <row r="4" spans="1:7" ht="15" customHeight="1" thickBot="1">
      <c r="A4" s="118" t="s">
        <v>242</v>
      </c>
      <c r="B4" s="119" t="s">
        <v>96</v>
      </c>
      <c r="C4" s="120" t="s">
        <v>76</v>
      </c>
    </row>
    <row r="5" spans="1:7" ht="15" customHeight="1">
      <c r="A5" s="116" t="s">
        <v>25</v>
      </c>
      <c r="B5" s="117"/>
      <c r="C5" s="232" t="str">
        <f>INT((MONTH($B$2))/3)&amp;"Q"&amp;"-"&amp;YEAR($B$2)</f>
        <v>2Q-2025</v>
      </c>
      <c r="D5" s="232" t="str">
        <f>IF(INT(MONTH($B$2))=3, "4"&amp;"Q"&amp;"-"&amp;YEAR($B$2)-1, IF(INT(MONTH($B$2))=6, "1"&amp;"Q"&amp;"-"&amp;YEAR($B$2), IF(INT(MONTH($B$2))=9, "2"&amp;"Q"&amp;"-"&amp;YEAR($B$2),IF(INT(MONTH($B$2))=12, "3"&amp;"Q"&amp;"-"&amp;YEAR($B$2), 0))))</f>
        <v>1Q-2025</v>
      </c>
      <c r="E5" s="232" t="str">
        <f>IF(INT(MONTH($B$2))=3, "3"&amp;"Q"&amp;"-"&amp;YEAR($B$2)-1, IF(INT(MONTH($B$2))=6, "4"&amp;"Q"&amp;"-"&amp;YEAR($B$2)-1, IF(INT(MONTH($B$2))=9, "1"&amp;"Q"&amp;"-"&amp;YEAR($B$2),IF(INT(MONTH($B$2))=12, "2"&amp;"Q"&amp;"-"&amp;YEAR($B$2), 0))))</f>
        <v>4Q-2024</v>
      </c>
      <c r="F5" s="232" t="str">
        <f>IF(INT(MONTH($B$2))=3, "2"&amp;"Q"&amp;"-"&amp;YEAR($B$2)-1, IF(INT(MONTH($B$2))=6, "3"&amp;"Q"&amp;"-"&amp;YEAR($B$2)-1, IF(INT(MONTH($B$2))=9, "4"&amp;"Q"&amp;"-"&amp;YEAR($B$2)-1,IF(INT(MONTH($B$2))=12, "1"&amp;"Q"&amp;"-"&amp;YEAR($B$2), 0))))</f>
        <v>3Q-2024</v>
      </c>
      <c r="G5" s="232" t="str">
        <f>IF(INT(MONTH($B$2))=3, "1"&amp;"Q"&amp;"-"&amp;YEAR($B$2)-1, IF(INT(MONTH($B$2))=6, "2"&amp;"Q"&amp;"-"&amp;YEAR($B$2)-1, IF(INT(MONTH($B$2))=9, "3"&amp;"Q"&amp;"-"&amp;YEAR($B$2)-1,IF(INT(MONTH($B$2))=12, "4"&amp;"Q"&amp;"-"&amp;YEAR($B$2)-1, 0))))</f>
        <v>2Q-2024</v>
      </c>
    </row>
    <row r="6" spans="1:7" ht="15" customHeight="1">
      <c r="A6" s="201">
        <v>1</v>
      </c>
      <c r="B6" s="225" t="s">
        <v>101</v>
      </c>
      <c r="C6" s="202">
        <v>1542768002.4614844</v>
      </c>
      <c r="D6" s="202">
        <v>1510848837.3731191</v>
      </c>
      <c r="E6" s="202">
        <v>1459724959.0767858</v>
      </c>
      <c r="F6" s="202">
        <v>1389765334.2910295</v>
      </c>
      <c r="G6" s="202">
        <v>1380007632.4720359</v>
      </c>
    </row>
    <row r="7" spans="1:7" ht="15" customHeight="1">
      <c r="A7" s="201">
        <v>1.1000000000000001</v>
      </c>
      <c r="B7" s="203" t="s">
        <v>414</v>
      </c>
      <c r="C7" s="204">
        <v>1482566939.1119893</v>
      </c>
      <c r="D7" s="204">
        <v>1457036903.2033718</v>
      </c>
      <c r="E7" s="204">
        <v>1412148426.376039</v>
      </c>
      <c r="F7" s="204">
        <v>1345042861.6652462</v>
      </c>
      <c r="G7" s="204">
        <v>1334052852.1587818</v>
      </c>
    </row>
    <row r="8" spans="1:7" ht="27.6">
      <c r="A8" s="201" t="s">
        <v>146</v>
      </c>
      <c r="B8" s="205" t="s">
        <v>239</v>
      </c>
      <c r="C8" s="204">
        <v>5500000</v>
      </c>
      <c r="D8" s="204">
        <v>5500000</v>
      </c>
      <c r="E8" s="204">
        <v>0</v>
      </c>
      <c r="F8" s="204">
        <v>0</v>
      </c>
      <c r="G8" s="204">
        <v>0</v>
      </c>
    </row>
    <row r="9" spans="1:7" ht="15" customHeight="1">
      <c r="A9" s="201">
        <v>1.2</v>
      </c>
      <c r="B9" s="203" t="s">
        <v>21</v>
      </c>
      <c r="C9" s="204">
        <v>55748150.845175155</v>
      </c>
      <c r="D9" s="204">
        <v>51382316.75637757</v>
      </c>
      <c r="E9" s="204">
        <v>46231386.300746784</v>
      </c>
      <c r="F9" s="204">
        <v>43528736.62578328</v>
      </c>
      <c r="G9" s="204">
        <v>43696948.668454148</v>
      </c>
    </row>
    <row r="10" spans="1:7" ht="15" customHeight="1">
      <c r="A10" s="201">
        <v>1.3</v>
      </c>
      <c r="B10" s="226" t="s">
        <v>73</v>
      </c>
      <c r="C10" s="204">
        <v>4452912.5043199994</v>
      </c>
      <c r="D10" s="204">
        <v>2429617.4133699997</v>
      </c>
      <c r="E10" s="204">
        <v>1345146.4000000001</v>
      </c>
      <c r="F10" s="204">
        <v>1193736</v>
      </c>
      <c r="G10" s="204">
        <v>2257831.6447999999</v>
      </c>
    </row>
    <row r="11" spans="1:7" ht="15" customHeight="1">
      <c r="A11" s="201">
        <v>2</v>
      </c>
      <c r="B11" s="225" t="s">
        <v>102</v>
      </c>
      <c r="C11" s="204">
        <v>4543744.6059740465</v>
      </c>
      <c r="D11" s="204">
        <v>2984096.385061149</v>
      </c>
      <c r="E11" s="204">
        <v>794752.09463778266</v>
      </c>
      <c r="F11" s="204">
        <v>3577157.4302716758</v>
      </c>
      <c r="G11" s="204">
        <v>2317289.9530450967</v>
      </c>
    </row>
    <row r="12" spans="1:7" ht="15" customHeight="1">
      <c r="A12" s="201">
        <v>3</v>
      </c>
      <c r="B12" s="225" t="s">
        <v>100</v>
      </c>
      <c r="C12" s="204">
        <v>148245985</v>
      </c>
      <c r="D12" s="204">
        <v>148245985</v>
      </c>
      <c r="E12" s="204">
        <v>148245985</v>
      </c>
      <c r="F12" s="204">
        <v>128535367</v>
      </c>
      <c r="G12" s="204">
        <v>128535367</v>
      </c>
    </row>
    <row r="13" spans="1:7" ht="15" customHeight="1" thickBot="1">
      <c r="A13" s="62">
        <v>4</v>
      </c>
      <c r="B13" s="227" t="s">
        <v>147</v>
      </c>
      <c r="C13" s="136">
        <v>1695557732.0674584</v>
      </c>
      <c r="D13" s="136">
        <v>1662078918.7581804</v>
      </c>
      <c r="E13" s="136">
        <v>1608765696.1714237</v>
      </c>
      <c r="F13" s="136">
        <v>1521877858.7213011</v>
      </c>
      <c r="G13" s="136">
        <v>1510860289.425081</v>
      </c>
    </row>
    <row r="14" spans="1:7">
      <c r="B14" s="17"/>
    </row>
    <row r="15" spans="1:7">
      <c r="B15" s="17"/>
    </row>
    <row r="16" spans="1:7">
      <c r="B16" s="17"/>
    </row>
    <row r="17" spans="2:2">
      <c r="B17" s="17"/>
    </row>
    <row r="18" spans="2:2">
      <c r="B18"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tint="-9.9978637043366805E-2"/>
  </sheetPr>
  <dimension ref="A1:H31"/>
  <sheetViews>
    <sheetView showGridLines="0" zoomScaleNormal="100" workbookViewId="0">
      <pane xSplit="1" ySplit="4" topLeftCell="B5" activePane="bottomRight" state="frozen"/>
      <selection activeCell="B36" sqref="B36:C36"/>
      <selection pane="topRight" activeCell="B36" sqref="B36:C36"/>
      <selection pane="bottomLeft" activeCell="B36" sqref="B36:C36"/>
      <selection pane="bottomRight" activeCell="B5" sqref="B5"/>
    </sheetView>
  </sheetViews>
  <sheetFormatPr defaultRowHeight="14.4"/>
  <cols>
    <col min="1" max="1" width="9.5546875" style="1" bestFit="1" customWidth="1"/>
    <col min="2" max="2" width="58.88671875" style="1" customWidth="1"/>
    <col min="3" max="3" width="34.33203125" style="1" customWidth="1"/>
  </cols>
  <sheetData>
    <row r="1" spans="1:8">
      <c r="A1" s="1" t="s">
        <v>97</v>
      </c>
      <c r="B1" s="1" t="str">
        <f>Info!C2</f>
        <v>სს ტერაბანკი</v>
      </c>
    </row>
    <row r="2" spans="1:8">
      <c r="A2" s="1" t="s">
        <v>98</v>
      </c>
      <c r="B2" s="243">
        <f>'1. key ratios'!B2</f>
        <v>45838</v>
      </c>
    </row>
    <row r="4" spans="1:8" ht="25.5" customHeight="1" thickBot="1">
      <c r="A4" s="130" t="s">
        <v>243</v>
      </c>
      <c r="B4" s="23" t="s">
        <v>80</v>
      </c>
      <c r="C4" s="9"/>
    </row>
    <row r="5" spans="1:8">
      <c r="A5" s="7"/>
      <c r="B5" s="221" t="s">
        <v>81</v>
      </c>
      <c r="C5" s="230" t="s">
        <v>424</v>
      </c>
    </row>
    <row r="6" spans="1:8" ht="15">
      <c r="A6" s="10">
        <v>1</v>
      </c>
      <c r="B6" s="24" t="s">
        <v>1006</v>
      </c>
      <c r="C6" s="228" t="s">
        <v>1007</v>
      </c>
    </row>
    <row r="7" spans="1:8" ht="15">
      <c r="A7" s="10">
        <v>2</v>
      </c>
      <c r="B7" s="24" t="s">
        <v>1008</v>
      </c>
      <c r="C7" s="228" t="s">
        <v>1009</v>
      </c>
    </row>
    <row r="8" spans="1:8" ht="15">
      <c r="A8" s="10">
        <v>3</v>
      </c>
      <c r="B8" s="24" t="s">
        <v>1010</v>
      </c>
      <c r="C8" s="228" t="s">
        <v>1011</v>
      </c>
    </row>
    <row r="9" spans="1:8" ht="15">
      <c r="A9" s="10">
        <v>4</v>
      </c>
      <c r="B9" s="24" t="s">
        <v>1012</v>
      </c>
      <c r="C9" s="228" t="s">
        <v>1013</v>
      </c>
    </row>
    <row r="10" spans="1:8" ht="15">
      <c r="A10" s="10">
        <v>5</v>
      </c>
      <c r="B10" s="24" t="s">
        <v>1014</v>
      </c>
      <c r="C10" s="228" t="s">
        <v>1011</v>
      </c>
    </row>
    <row r="11" spans="1:8" ht="15">
      <c r="A11" s="10"/>
      <c r="B11" s="24"/>
      <c r="C11" s="228"/>
    </row>
    <row r="12" spans="1:8" ht="15">
      <c r="A12" s="10"/>
      <c r="B12" s="24"/>
      <c r="C12" s="228"/>
      <c r="H12" s="2"/>
    </row>
    <row r="13" spans="1:8" ht="15">
      <c r="A13" s="10"/>
      <c r="B13" s="24"/>
      <c r="C13" s="228"/>
      <c r="H13" s="2"/>
    </row>
    <row r="14" spans="1:8" ht="55.2">
      <c r="A14" s="10"/>
      <c r="B14" s="222" t="s">
        <v>82</v>
      </c>
      <c r="C14" s="231" t="s">
        <v>425</v>
      </c>
    </row>
    <row r="15" spans="1:8">
      <c r="A15" s="10">
        <v>1</v>
      </c>
      <c r="B15" s="20" t="s">
        <v>1015</v>
      </c>
      <c r="C15" s="229" t="s">
        <v>1016</v>
      </c>
    </row>
    <row r="16" spans="1:8">
      <c r="A16" s="10">
        <v>2</v>
      </c>
      <c r="B16" s="20" t="s">
        <v>1017</v>
      </c>
      <c r="C16" s="229" t="s">
        <v>1018</v>
      </c>
    </row>
    <row r="17" spans="1:3">
      <c r="A17" s="10">
        <v>3</v>
      </c>
      <c r="B17" s="20" t="s">
        <v>1019</v>
      </c>
      <c r="C17" s="229" t="s">
        <v>1020</v>
      </c>
    </row>
    <row r="18" spans="1:3">
      <c r="A18" s="10">
        <v>4</v>
      </c>
      <c r="B18" s="20" t="s">
        <v>1021</v>
      </c>
      <c r="C18" s="229" t="s">
        <v>1022</v>
      </c>
    </row>
    <row r="19" spans="1:3">
      <c r="A19" s="10">
        <v>5</v>
      </c>
      <c r="B19" s="20" t="s">
        <v>1023</v>
      </c>
      <c r="C19" s="229" t="s">
        <v>1024</v>
      </c>
    </row>
    <row r="20" spans="1:3" ht="15.75" customHeight="1">
      <c r="A20" s="10"/>
      <c r="B20" s="20"/>
      <c r="C20" s="21"/>
    </row>
    <row r="21" spans="1:3" ht="30" customHeight="1">
      <c r="A21" s="10"/>
      <c r="B21" s="658" t="s">
        <v>83</v>
      </c>
      <c r="C21" s="659"/>
    </row>
    <row r="22" spans="1:3" ht="15">
      <c r="A22" s="10">
        <v>1</v>
      </c>
      <c r="B22" s="24" t="s">
        <v>1025</v>
      </c>
      <c r="C22" s="489">
        <v>0.8</v>
      </c>
    </row>
    <row r="23" spans="1:3" ht="15">
      <c r="A23" s="488">
        <v>2</v>
      </c>
      <c r="B23" s="24" t="s">
        <v>1026</v>
      </c>
      <c r="C23" s="489">
        <v>0.15</v>
      </c>
    </row>
    <row r="24" spans="1:3" ht="15">
      <c r="A24" s="488">
        <v>3</v>
      </c>
      <c r="B24" s="24" t="s">
        <v>1027</v>
      </c>
      <c r="C24" s="489">
        <v>0.05</v>
      </c>
    </row>
    <row r="25" spans="1:3" ht="15">
      <c r="A25" s="488"/>
      <c r="B25" s="24"/>
      <c r="C25" s="489"/>
    </row>
    <row r="26" spans="1:3" ht="15.75" customHeight="1">
      <c r="A26" s="10"/>
      <c r="B26" s="24"/>
      <c r="C26" s="25"/>
    </row>
    <row r="27" spans="1:3" ht="29.25" customHeight="1">
      <c r="A27" s="10"/>
      <c r="B27" s="658" t="s">
        <v>163</v>
      </c>
      <c r="C27" s="659"/>
    </row>
    <row r="28" spans="1:3" ht="15">
      <c r="A28" s="10">
        <v>1</v>
      </c>
      <c r="B28" s="24" t="s">
        <v>1025</v>
      </c>
      <c r="C28" s="491">
        <v>0.8</v>
      </c>
    </row>
    <row r="29" spans="1:3" ht="15">
      <c r="A29" s="490">
        <v>2</v>
      </c>
      <c r="B29" s="24" t="s">
        <v>1026</v>
      </c>
      <c r="C29" s="491">
        <v>0.15</v>
      </c>
    </row>
    <row r="30" spans="1:3" ht="15">
      <c r="A30" s="490">
        <v>3</v>
      </c>
      <c r="B30" s="24" t="s">
        <v>1027</v>
      </c>
      <c r="C30" s="491">
        <v>0.05</v>
      </c>
    </row>
    <row r="31" spans="1:3" ht="15.6" thickBot="1">
      <c r="A31" s="11"/>
      <c r="B31" s="512"/>
      <c r="C31" s="513"/>
    </row>
  </sheetData>
  <mergeCells count="2">
    <mergeCell ref="B27:C27"/>
    <mergeCell ref="B21:C21"/>
  </mergeCells>
  <dataValidations disablePrompts="1" count="1">
    <dataValidation type="list" allowBlank="1" showInputMessage="1" showErrorMessage="1" sqref="C6:C13"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G53"/>
  <sheetViews>
    <sheetView zoomScale="80" zoomScaleNormal="80" workbookViewId="0">
      <pane xSplit="1" ySplit="5" topLeftCell="B6" activePane="bottomRight" state="frozen"/>
      <selection activeCell="B36" sqref="B36:C36"/>
      <selection pane="topRight" activeCell="B36" sqref="B36:C36"/>
      <selection pane="bottomLeft" activeCell="B36" sqref="B36:C36"/>
      <selection pane="bottomRight" activeCell="B6" sqref="B6:B7"/>
    </sheetView>
  </sheetViews>
  <sheetFormatPr defaultRowHeight="14.4"/>
  <cols>
    <col min="1" max="1" width="9.5546875" style="1" bestFit="1" customWidth="1"/>
    <col min="2" max="2" width="47.5546875" style="1" customWidth="1"/>
    <col min="3" max="3" width="28" style="1" customWidth="1"/>
    <col min="4" max="4" width="25.5546875" style="1" customWidth="1"/>
    <col min="5" max="5" width="18.88671875" style="1" customWidth="1"/>
    <col min="6" max="6" width="12" bestFit="1" customWidth="1"/>
    <col min="7" max="7" width="12.5546875" bestFit="1" customWidth="1"/>
  </cols>
  <sheetData>
    <row r="1" spans="1:5">
      <c r="A1" s="13" t="s">
        <v>97</v>
      </c>
      <c r="B1" s="12" t="str">
        <f>Info!C2</f>
        <v>სს ტერაბანკი</v>
      </c>
    </row>
    <row r="2" spans="1:5" s="13" customFormat="1" ht="15.75" customHeight="1">
      <c r="A2" s="13" t="s">
        <v>98</v>
      </c>
      <c r="B2" s="243">
        <f>'1. key ratios'!B2</f>
        <v>45838</v>
      </c>
    </row>
    <row r="3" spans="1:5" s="13" customFormat="1" ht="15.75" customHeight="1"/>
    <row r="4" spans="1:5" s="13" customFormat="1" ht="15.75" customHeight="1" thickBot="1">
      <c r="A4" s="131" t="s">
        <v>244</v>
      </c>
      <c r="B4" s="132" t="s">
        <v>157</v>
      </c>
      <c r="C4" s="98"/>
      <c r="D4" s="98"/>
      <c r="E4" s="99" t="s">
        <v>76</v>
      </c>
    </row>
    <row r="5" spans="1:5" s="58" customFormat="1" ht="17.399999999999999" customHeight="1">
      <c r="A5" s="179"/>
      <c r="B5" s="180"/>
      <c r="C5" s="97" t="s">
        <v>0</v>
      </c>
      <c r="D5" s="97" t="s">
        <v>1</v>
      </c>
      <c r="E5" s="181" t="s">
        <v>2</v>
      </c>
    </row>
    <row r="6" spans="1:5" ht="14.4" customHeight="1">
      <c r="A6" s="182"/>
      <c r="B6" s="660" t="s">
        <v>133</v>
      </c>
      <c r="C6" s="660" t="s">
        <v>829</v>
      </c>
      <c r="D6" s="661" t="s">
        <v>132</v>
      </c>
      <c r="E6" s="662"/>
    </row>
    <row r="7" spans="1:5" ht="99.6" customHeight="1">
      <c r="A7" s="182"/>
      <c r="B7" s="660"/>
      <c r="C7" s="660"/>
      <c r="D7" s="177" t="s">
        <v>131</v>
      </c>
      <c r="E7" s="178" t="s">
        <v>341</v>
      </c>
    </row>
    <row r="8" spans="1:5" ht="22.5" customHeight="1">
      <c r="A8" s="344">
        <v>1</v>
      </c>
      <c r="B8" s="293" t="s">
        <v>816</v>
      </c>
      <c r="C8" s="345">
        <v>277477298.72000003</v>
      </c>
      <c r="D8" s="345">
        <v>0</v>
      </c>
      <c r="E8" s="345">
        <v>277477298.72000003</v>
      </c>
    </row>
    <row r="9" spans="1:5">
      <c r="A9" s="344">
        <v>1.1000000000000001</v>
      </c>
      <c r="B9" s="294" t="s">
        <v>85</v>
      </c>
      <c r="C9" s="345">
        <v>60696943.549999997</v>
      </c>
      <c r="D9" s="345">
        <v>0</v>
      </c>
      <c r="E9" s="345">
        <v>60696943.549999997</v>
      </c>
    </row>
    <row r="10" spans="1:5">
      <c r="A10" s="344">
        <v>1.2</v>
      </c>
      <c r="B10" s="294" t="s">
        <v>86</v>
      </c>
      <c r="C10" s="345">
        <v>133598081.46000001</v>
      </c>
      <c r="D10" s="345">
        <v>0</v>
      </c>
      <c r="E10" s="345">
        <v>133598081.46000001</v>
      </c>
    </row>
    <row r="11" spans="1:5">
      <c r="A11" s="344">
        <v>1.3</v>
      </c>
      <c r="B11" s="294" t="s">
        <v>87</v>
      </c>
      <c r="C11" s="345">
        <v>83182273.710000008</v>
      </c>
      <c r="D11" s="345">
        <v>0</v>
      </c>
      <c r="E11" s="345">
        <v>83182273.710000008</v>
      </c>
    </row>
    <row r="12" spans="1:5">
      <c r="A12" s="344">
        <v>2</v>
      </c>
      <c r="B12" s="295" t="s">
        <v>703</v>
      </c>
      <c r="C12" s="345">
        <v>0</v>
      </c>
      <c r="D12" s="345">
        <v>0</v>
      </c>
      <c r="E12" s="345">
        <v>0</v>
      </c>
    </row>
    <row r="13" spans="1:5">
      <c r="A13" s="344">
        <v>2.1</v>
      </c>
      <c r="B13" s="296" t="s">
        <v>704</v>
      </c>
      <c r="C13" s="345">
        <v>0</v>
      </c>
      <c r="D13" s="345">
        <v>0</v>
      </c>
      <c r="E13" s="345">
        <v>0</v>
      </c>
    </row>
    <row r="14" spans="1:5" ht="33.9" customHeight="1">
      <c r="A14" s="344">
        <v>3</v>
      </c>
      <c r="B14" s="297" t="s">
        <v>705</v>
      </c>
      <c r="C14" s="345">
        <v>0</v>
      </c>
      <c r="D14" s="345">
        <v>0</v>
      </c>
      <c r="E14" s="345">
        <v>0</v>
      </c>
    </row>
    <row r="15" spans="1:5" ht="32.4" customHeight="1">
      <c r="A15" s="344">
        <v>4</v>
      </c>
      <c r="B15" s="298" t="s">
        <v>706</v>
      </c>
      <c r="C15" s="345">
        <v>0</v>
      </c>
      <c r="D15" s="345">
        <v>0</v>
      </c>
      <c r="E15" s="345">
        <v>0</v>
      </c>
    </row>
    <row r="16" spans="1:5" ht="23.1" customHeight="1">
      <c r="A16" s="344">
        <v>5</v>
      </c>
      <c r="B16" s="298" t="s">
        <v>707</v>
      </c>
      <c r="C16" s="345">
        <v>0</v>
      </c>
      <c r="D16" s="345">
        <v>0</v>
      </c>
      <c r="E16" s="345">
        <v>0</v>
      </c>
    </row>
    <row r="17" spans="1:5">
      <c r="A17" s="344">
        <v>5.0999999999999996</v>
      </c>
      <c r="B17" s="299" t="s">
        <v>708</v>
      </c>
      <c r="C17" s="345">
        <v>0</v>
      </c>
      <c r="D17" s="345">
        <v>0</v>
      </c>
      <c r="E17" s="345">
        <v>0</v>
      </c>
    </row>
    <row r="18" spans="1:5">
      <c r="A18" s="344">
        <v>5.2</v>
      </c>
      <c r="B18" s="299" t="s">
        <v>543</v>
      </c>
      <c r="C18" s="345">
        <v>0</v>
      </c>
      <c r="D18" s="345">
        <v>0</v>
      </c>
      <c r="E18" s="345">
        <v>0</v>
      </c>
    </row>
    <row r="19" spans="1:5">
      <c r="A19" s="344">
        <v>5.3</v>
      </c>
      <c r="B19" s="299" t="s">
        <v>709</v>
      </c>
      <c r="C19" s="345">
        <v>0</v>
      </c>
      <c r="D19" s="345">
        <v>0</v>
      </c>
      <c r="E19" s="345">
        <v>0</v>
      </c>
    </row>
    <row r="20" spans="1:5" ht="20.399999999999999">
      <c r="A20" s="344">
        <v>6</v>
      </c>
      <c r="B20" s="297" t="s">
        <v>710</v>
      </c>
      <c r="C20" s="345">
        <v>1764669999.0401711</v>
      </c>
      <c r="D20" s="345">
        <v>0</v>
      </c>
      <c r="E20" s="345">
        <v>1764669999.0401711</v>
      </c>
    </row>
    <row r="21" spans="1:5">
      <c r="A21" s="344">
        <v>6.1</v>
      </c>
      <c r="B21" s="299" t="s">
        <v>543</v>
      </c>
      <c r="C21" s="345">
        <v>201493410.88513526</v>
      </c>
      <c r="D21" s="345">
        <v>0</v>
      </c>
      <c r="E21" s="345">
        <v>201493410.88513526</v>
      </c>
    </row>
    <row r="22" spans="1:5">
      <c r="A22" s="344">
        <v>6.2</v>
      </c>
      <c r="B22" s="299" t="s">
        <v>709</v>
      </c>
      <c r="C22" s="345">
        <v>1563176588.155036</v>
      </c>
      <c r="D22" s="345">
        <v>0</v>
      </c>
      <c r="E22" s="345">
        <v>1563176588.155036</v>
      </c>
    </row>
    <row r="23" spans="1:5" ht="20.399999999999999">
      <c r="A23" s="344">
        <v>7</v>
      </c>
      <c r="B23" s="300" t="s">
        <v>711</v>
      </c>
      <c r="C23" s="345">
        <v>5502538</v>
      </c>
      <c r="D23" s="345">
        <v>0</v>
      </c>
      <c r="E23" s="345">
        <v>5502538</v>
      </c>
    </row>
    <row r="24" spans="1:5" ht="20.399999999999999">
      <c r="A24" s="344">
        <v>8</v>
      </c>
      <c r="B24" s="301" t="s">
        <v>712</v>
      </c>
      <c r="C24" s="345">
        <v>0</v>
      </c>
      <c r="D24" s="345">
        <v>0</v>
      </c>
      <c r="E24" s="345">
        <v>0</v>
      </c>
    </row>
    <row r="25" spans="1:5">
      <c r="A25" s="344">
        <v>9</v>
      </c>
      <c r="B25" s="298" t="s">
        <v>713</v>
      </c>
      <c r="C25" s="345">
        <v>30673204</v>
      </c>
      <c r="D25" s="345">
        <v>0</v>
      </c>
      <c r="E25" s="345">
        <v>30673204</v>
      </c>
    </row>
    <row r="26" spans="1:5">
      <c r="A26" s="344">
        <v>9.1</v>
      </c>
      <c r="B26" s="302" t="s">
        <v>714</v>
      </c>
      <c r="C26" s="345">
        <v>30673204</v>
      </c>
      <c r="D26" s="345">
        <v>0</v>
      </c>
      <c r="E26" s="345">
        <v>30673204</v>
      </c>
    </row>
    <row r="27" spans="1:5">
      <c r="A27" s="344">
        <v>9.1999999999999993</v>
      </c>
      <c r="B27" s="302" t="s">
        <v>715</v>
      </c>
      <c r="C27" s="345">
        <v>0</v>
      </c>
      <c r="D27" s="345">
        <v>0</v>
      </c>
      <c r="E27" s="345">
        <v>0</v>
      </c>
    </row>
    <row r="28" spans="1:5">
      <c r="A28" s="344">
        <v>10</v>
      </c>
      <c r="B28" s="298" t="s">
        <v>36</v>
      </c>
      <c r="C28" s="345">
        <v>33636153</v>
      </c>
      <c r="D28" s="345">
        <v>33636153</v>
      </c>
      <c r="E28" s="345">
        <v>0</v>
      </c>
    </row>
    <row r="29" spans="1:5">
      <c r="A29" s="344">
        <v>10.1</v>
      </c>
      <c r="B29" s="302" t="s">
        <v>716</v>
      </c>
      <c r="C29" s="345">
        <v>20374000</v>
      </c>
      <c r="D29" s="345">
        <v>20374000</v>
      </c>
      <c r="E29" s="345">
        <v>0</v>
      </c>
    </row>
    <row r="30" spans="1:5">
      <c r="A30" s="344">
        <v>10.199999999999999</v>
      </c>
      <c r="B30" s="302" t="s">
        <v>717</v>
      </c>
      <c r="C30" s="345">
        <v>13262153</v>
      </c>
      <c r="D30" s="345">
        <v>13262153</v>
      </c>
      <c r="E30" s="345">
        <v>0</v>
      </c>
    </row>
    <row r="31" spans="1:5">
      <c r="A31" s="344">
        <v>11</v>
      </c>
      <c r="B31" s="298" t="s">
        <v>718</v>
      </c>
      <c r="C31" s="345">
        <v>2046640.4802407476</v>
      </c>
      <c r="D31" s="345">
        <v>0</v>
      </c>
      <c r="E31" s="345">
        <v>2046640.4802407476</v>
      </c>
    </row>
    <row r="32" spans="1:5">
      <c r="A32" s="344">
        <v>11.1</v>
      </c>
      <c r="B32" s="302" t="s">
        <v>719</v>
      </c>
      <c r="C32" s="345">
        <v>2046640.4802407476</v>
      </c>
      <c r="D32" s="345">
        <v>0</v>
      </c>
      <c r="E32" s="345">
        <v>2046640.4802407476</v>
      </c>
    </row>
    <row r="33" spans="1:7">
      <c r="A33" s="344">
        <v>11.2</v>
      </c>
      <c r="B33" s="302" t="s">
        <v>720</v>
      </c>
      <c r="C33" s="345">
        <v>0</v>
      </c>
      <c r="D33" s="345">
        <v>0</v>
      </c>
      <c r="E33" s="345">
        <v>0</v>
      </c>
    </row>
    <row r="34" spans="1:7">
      <c r="A34" s="344">
        <v>13</v>
      </c>
      <c r="B34" s="298" t="s">
        <v>88</v>
      </c>
      <c r="C34" s="345">
        <v>55570696.59844853</v>
      </c>
      <c r="D34" s="345">
        <v>0</v>
      </c>
      <c r="E34" s="345">
        <v>55570696.59844853</v>
      </c>
    </row>
    <row r="35" spans="1:7">
      <c r="A35" s="344">
        <v>13.1</v>
      </c>
      <c r="B35" s="303" t="s">
        <v>721</v>
      </c>
      <c r="C35" s="345">
        <v>39593883</v>
      </c>
      <c r="D35" s="345">
        <v>0</v>
      </c>
      <c r="E35" s="345">
        <v>39593883</v>
      </c>
    </row>
    <row r="36" spans="1:7">
      <c r="A36" s="344">
        <v>13.2</v>
      </c>
      <c r="B36" s="303" t="s">
        <v>722</v>
      </c>
      <c r="C36" s="345">
        <v>0</v>
      </c>
      <c r="D36" s="345">
        <v>0</v>
      </c>
      <c r="E36" s="345">
        <v>0</v>
      </c>
    </row>
    <row r="37" spans="1:7" ht="42" thickBot="1">
      <c r="A37" s="183"/>
      <c r="B37" s="184" t="s">
        <v>308</v>
      </c>
      <c r="C37" s="345">
        <v>2169576529.8388605</v>
      </c>
      <c r="D37" s="345">
        <v>33636153</v>
      </c>
      <c r="E37" s="345">
        <v>2135940376.8388605</v>
      </c>
    </row>
    <row r="38" spans="1:7">
      <c r="A38"/>
      <c r="B38"/>
      <c r="C38"/>
      <c r="D38"/>
      <c r="E38"/>
    </row>
    <row r="39" spans="1:7">
      <c r="A39"/>
      <c r="B39"/>
      <c r="C39"/>
      <c r="D39"/>
      <c r="E39"/>
    </row>
    <row r="41" spans="1:7" s="1" customFormat="1">
      <c r="B41" s="27"/>
      <c r="F41"/>
      <c r="G41"/>
    </row>
    <row r="42" spans="1:7" s="1" customFormat="1">
      <c r="B42" s="28"/>
      <c r="F42"/>
      <c r="G42"/>
    </row>
    <row r="43" spans="1:7" s="1" customFormat="1">
      <c r="B43" s="27"/>
      <c r="F43"/>
      <c r="G43"/>
    </row>
    <row r="44" spans="1:7" s="1" customFormat="1">
      <c r="B44" s="27"/>
      <c r="F44"/>
      <c r="G44"/>
    </row>
    <row r="45" spans="1:7" s="1" customFormat="1">
      <c r="B45" s="27"/>
      <c r="F45"/>
      <c r="G45"/>
    </row>
    <row r="46" spans="1:7" s="1" customFormat="1">
      <c r="B46" s="27"/>
      <c r="F46"/>
      <c r="G46"/>
    </row>
    <row r="47" spans="1:7" s="1" customFormat="1">
      <c r="B47" s="27"/>
      <c r="F47"/>
      <c r="G47"/>
    </row>
    <row r="48" spans="1:7" s="1" customFormat="1">
      <c r="B48" s="28"/>
      <c r="F48"/>
      <c r="G48"/>
    </row>
    <row r="49" spans="2:7" s="1" customFormat="1">
      <c r="B49" s="28"/>
      <c r="F49"/>
      <c r="G49"/>
    </row>
    <row r="50" spans="2:7" s="1" customFormat="1">
      <c r="B50" s="28"/>
      <c r="F50"/>
      <c r="G50"/>
    </row>
    <row r="51" spans="2:7" s="1" customFormat="1">
      <c r="B51" s="28"/>
      <c r="F51"/>
      <c r="G51"/>
    </row>
    <row r="52" spans="2:7" s="1" customFormat="1">
      <c r="B52" s="28"/>
      <c r="F52"/>
      <c r="G52"/>
    </row>
    <row r="53" spans="2:7" s="1" customFormat="1">
      <c r="B53" s="28"/>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tint="-9.9978637043366805E-2"/>
  </sheetPr>
  <dimension ref="A1:I33"/>
  <sheetViews>
    <sheetView zoomScaleNormal="100" workbookViewId="0">
      <pane xSplit="1" ySplit="4" topLeftCell="B5" activePane="bottomRight" state="frozen"/>
      <selection activeCell="B36" sqref="B36:C36"/>
      <selection pane="topRight" activeCell="B36" sqref="B36:C36"/>
      <selection pane="bottomLeft" activeCell="B36" sqref="B36:C36"/>
      <selection pane="bottomRight" activeCell="B5" sqref="B5"/>
    </sheetView>
  </sheetViews>
  <sheetFormatPr defaultRowHeight="14.4" outlineLevelRow="1"/>
  <cols>
    <col min="1" max="1" width="9.5546875" style="1" bestFit="1" customWidth="1"/>
    <col min="2" max="2" width="114.33203125" style="1" customWidth="1"/>
    <col min="3" max="3" width="18.88671875" customWidth="1"/>
    <col min="4" max="4" width="25.44140625" customWidth="1"/>
    <col min="5" max="5" width="24.33203125" customWidth="1"/>
    <col min="6" max="6" width="24" customWidth="1"/>
    <col min="7" max="7" width="10" bestFit="1" customWidth="1"/>
    <col min="8" max="8" width="12" bestFit="1" customWidth="1"/>
    <col min="9" max="9" width="12.5546875" bestFit="1" customWidth="1"/>
  </cols>
  <sheetData>
    <row r="1" spans="1:6">
      <c r="A1" s="13" t="s">
        <v>97</v>
      </c>
      <c r="B1" s="12" t="str">
        <f>Info!C2</f>
        <v>სს ტერაბანკი</v>
      </c>
    </row>
    <row r="2" spans="1:6" s="13" customFormat="1" ht="15.75" customHeight="1">
      <c r="A2" s="13" t="s">
        <v>98</v>
      </c>
      <c r="B2" s="243">
        <f>'1. key ratios'!B2</f>
        <v>45838</v>
      </c>
      <c r="C2"/>
      <c r="D2"/>
      <c r="E2"/>
      <c r="F2"/>
    </row>
    <row r="3" spans="1:6" s="13" customFormat="1" ht="15.75" customHeight="1">
      <c r="C3"/>
      <c r="D3"/>
      <c r="E3"/>
      <c r="F3"/>
    </row>
    <row r="4" spans="1:6" s="13" customFormat="1" ht="28.2" thickBot="1">
      <c r="A4" s="13" t="s">
        <v>245</v>
      </c>
      <c r="B4" s="105" t="s">
        <v>160</v>
      </c>
      <c r="C4" s="99" t="s">
        <v>76</v>
      </c>
      <c r="D4"/>
      <c r="E4"/>
      <c r="F4"/>
    </row>
    <row r="5" spans="1:6" ht="15" thickBot="1">
      <c r="A5" s="100">
        <v>1</v>
      </c>
      <c r="B5" s="101" t="s">
        <v>700</v>
      </c>
      <c r="C5" s="492">
        <v>2135940376.8388605</v>
      </c>
    </row>
    <row r="6" spans="1:6" ht="15" thickBot="1">
      <c r="A6" s="57">
        <v>2.1</v>
      </c>
      <c r="B6" s="107" t="s">
        <v>834</v>
      </c>
      <c r="C6" s="493">
        <v>123198678.52074233</v>
      </c>
    </row>
    <row r="7" spans="1:6" s="2" customFormat="1" ht="28.2" outlineLevel="1" thickBot="1">
      <c r="A7" s="106">
        <v>2.2000000000000002</v>
      </c>
      <c r="B7" s="102" t="s">
        <v>835</v>
      </c>
      <c r="C7" s="493">
        <v>0</v>
      </c>
    </row>
    <row r="8" spans="1:6" s="2" customFormat="1" ht="28.2" thickBot="1">
      <c r="A8" s="106">
        <v>3</v>
      </c>
      <c r="B8" s="103" t="s">
        <v>701</v>
      </c>
      <c r="C8" s="492">
        <v>2259139055.3596029</v>
      </c>
    </row>
    <row r="9" spans="1:6" ht="15" thickBot="1">
      <c r="A9" s="57">
        <v>4</v>
      </c>
      <c r="B9" s="110" t="s">
        <v>158</v>
      </c>
      <c r="C9" s="493">
        <v>0</v>
      </c>
    </row>
    <row r="10" spans="1:6" s="2" customFormat="1" ht="28.2" outlineLevel="1" thickBot="1">
      <c r="A10" s="106">
        <v>5.0999999999999996</v>
      </c>
      <c r="B10" s="102" t="s">
        <v>164</v>
      </c>
      <c r="C10" s="493">
        <v>-62477220.06508217</v>
      </c>
    </row>
    <row r="11" spans="1:6" s="2" customFormat="1" ht="28.2" outlineLevel="1" thickBot="1">
      <c r="A11" s="106">
        <v>5.2</v>
      </c>
      <c r="B11" s="102" t="s">
        <v>165</v>
      </c>
      <c r="C11" s="493">
        <v>0</v>
      </c>
    </row>
    <row r="12" spans="1:6" s="2" customFormat="1" ht="15" thickBot="1">
      <c r="A12" s="106">
        <v>6</v>
      </c>
      <c r="B12" s="108" t="s">
        <v>415</v>
      </c>
      <c r="C12" s="493">
        <v>0</v>
      </c>
    </row>
    <row r="13" spans="1:6" s="2" customFormat="1" ht="15" thickBot="1">
      <c r="A13" s="109">
        <v>7</v>
      </c>
      <c r="B13" s="104" t="s">
        <v>159</v>
      </c>
      <c r="C13" s="492">
        <v>2196661835.2945209</v>
      </c>
    </row>
    <row r="15" spans="1:6">
      <c r="B15" s="17"/>
    </row>
    <row r="17" spans="2:9" s="1" customFormat="1">
      <c r="B17" s="29"/>
      <c r="C17"/>
      <c r="D17"/>
      <c r="E17"/>
      <c r="F17"/>
      <c r="G17"/>
      <c r="H17"/>
      <c r="I17"/>
    </row>
    <row r="18" spans="2:9" s="1" customFormat="1">
      <c r="B18" s="26"/>
      <c r="C18"/>
      <c r="D18"/>
      <c r="E18"/>
      <c r="F18"/>
      <c r="G18"/>
      <c r="H18"/>
      <c r="I18"/>
    </row>
    <row r="19" spans="2:9" s="1" customFormat="1">
      <c r="B19" s="26"/>
      <c r="C19"/>
      <c r="D19"/>
      <c r="E19"/>
      <c r="F19"/>
      <c r="G19"/>
      <c r="H19"/>
      <c r="I19"/>
    </row>
    <row r="20" spans="2:9" s="1" customFormat="1">
      <c r="B20" s="28"/>
      <c r="C20"/>
      <c r="D20"/>
      <c r="E20"/>
      <c r="F20"/>
      <c r="G20"/>
      <c r="H20"/>
      <c r="I20"/>
    </row>
    <row r="21" spans="2:9" s="1" customFormat="1">
      <c r="B21" s="27"/>
      <c r="C21"/>
      <c r="D21"/>
      <c r="E21"/>
      <c r="F21"/>
      <c r="G21"/>
      <c r="H21"/>
      <c r="I21"/>
    </row>
    <row r="22" spans="2:9" s="1" customFormat="1">
      <c r="B22" s="28"/>
      <c r="C22"/>
      <c r="D22"/>
      <c r="E22"/>
      <c r="F22"/>
      <c r="G22"/>
      <c r="H22"/>
      <c r="I22"/>
    </row>
    <row r="23" spans="2:9" s="1" customFormat="1">
      <c r="B23" s="27"/>
      <c r="C23"/>
      <c r="D23"/>
      <c r="E23"/>
      <c r="F23"/>
      <c r="G23"/>
      <c r="H23"/>
      <c r="I23"/>
    </row>
    <row r="24" spans="2:9" s="1" customFormat="1">
      <c r="B24" s="27"/>
      <c r="C24"/>
      <c r="D24"/>
      <c r="E24"/>
      <c r="F24"/>
      <c r="G24"/>
      <c r="H24"/>
      <c r="I24"/>
    </row>
    <row r="25" spans="2:9" s="1" customFormat="1">
      <c r="B25" s="27"/>
      <c r="C25"/>
      <c r="D25"/>
      <c r="E25"/>
      <c r="F25"/>
      <c r="G25"/>
      <c r="H25"/>
      <c r="I25"/>
    </row>
    <row r="26" spans="2:9" s="1" customFormat="1">
      <c r="B26" s="27"/>
      <c r="C26"/>
      <c r="D26"/>
      <c r="E26"/>
      <c r="F26"/>
      <c r="G26"/>
      <c r="H26"/>
      <c r="I26"/>
    </row>
    <row r="27" spans="2:9" s="1" customFormat="1">
      <c r="B27" s="27"/>
      <c r="C27"/>
      <c r="D27"/>
      <c r="E27"/>
      <c r="F27"/>
      <c r="G27"/>
      <c r="H27"/>
      <c r="I27"/>
    </row>
    <row r="28" spans="2:9" s="1" customFormat="1">
      <c r="B28" s="28"/>
      <c r="C28"/>
      <c r="D28"/>
      <c r="E28"/>
      <c r="F28"/>
      <c r="G28"/>
      <c r="H28"/>
      <c r="I28"/>
    </row>
    <row r="29" spans="2:9" s="1" customFormat="1">
      <c r="B29" s="28"/>
      <c r="C29"/>
      <c r="D29"/>
      <c r="E29"/>
      <c r="F29"/>
      <c r="G29"/>
      <c r="H29"/>
      <c r="I29"/>
    </row>
    <row r="30" spans="2:9" s="1" customFormat="1">
      <c r="B30" s="28"/>
      <c r="C30"/>
      <c r="D30"/>
      <c r="E30"/>
      <c r="F30"/>
      <c r="G30"/>
      <c r="H30"/>
      <c r="I30"/>
    </row>
    <row r="31" spans="2:9" s="1" customFormat="1">
      <c r="B31" s="28"/>
      <c r="C31"/>
      <c r="D31"/>
      <c r="E31"/>
      <c r="F31"/>
      <c r="G31"/>
      <c r="H31"/>
      <c r="I31"/>
    </row>
    <row r="32" spans="2:9" s="1" customFormat="1">
      <c r="B32" s="28"/>
      <c r="C32"/>
      <c r="D32"/>
      <c r="E32"/>
      <c r="F32"/>
      <c r="G32"/>
      <c r="H32"/>
      <c r="I32"/>
    </row>
    <row r="33" spans="2:9" s="1" customFormat="1">
      <c r="B33" s="28"/>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56"/>
  <sheetViews>
    <sheetView zoomScaleNormal="100" workbookViewId="0">
      <pane xSplit="1" ySplit="5" topLeftCell="B6" activePane="bottomRight" state="frozen"/>
      <selection activeCell="B36" sqref="B36:C36"/>
      <selection pane="topRight" activeCell="B36" sqref="B36:C36"/>
      <selection pane="bottomLeft" activeCell="B36" sqref="B36:C36"/>
      <selection pane="bottomRight" activeCell="B6" sqref="B6"/>
    </sheetView>
  </sheetViews>
  <sheetFormatPr defaultRowHeight="14.4"/>
  <cols>
    <col min="1" max="1" width="9.5546875" style="1" bestFit="1" customWidth="1"/>
    <col min="2" max="2" width="132.44140625" style="1" customWidth="1"/>
    <col min="3" max="3" width="18.44140625" style="1" customWidth="1"/>
  </cols>
  <sheetData>
    <row r="1" spans="1:6">
      <c r="A1" s="13" t="s">
        <v>97</v>
      </c>
      <c r="B1" s="12" t="str">
        <f>Info!C2</f>
        <v>სს ტერაბანკი</v>
      </c>
      <c r="D1" s="1"/>
      <c r="E1" s="1"/>
      <c r="F1" s="1"/>
    </row>
    <row r="2" spans="1:6" s="13" customFormat="1" ht="15.75" customHeight="1">
      <c r="A2" s="13" t="s">
        <v>98</v>
      </c>
      <c r="B2" s="243">
        <f>'1. key ratios'!B2</f>
        <v>45838</v>
      </c>
    </row>
    <row r="3" spans="1:6" s="13" customFormat="1" ht="15.75" customHeight="1"/>
    <row r="4" spans="1:6" ht="15" thickBot="1">
      <c r="A4" s="1" t="s">
        <v>246</v>
      </c>
      <c r="B4" s="22" t="s">
        <v>74</v>
      </c>
    </row>
    <row r="5" spans="1:6">
      <c r="A5" s="64" t="s">
        <v>25</v>
      </c>
      <c r="B5" s="65"/>
      <c r="C5" s="66" t="s">
        <v>26</v>
      </c>
    </row>
    <row r="6" spans="1:6">
      <c r="A6" s="67">
        <v>1</v>
      </c>
      <c r="B6" s="41" t="s">
        <v>27</v>
      </c>
      <c r="C6" s="137">
        <v>296773602</v>
      </c>
    </row>
    <row r="7" spans="1:6">
      <c r="A7" s="67">
        <v>2</v>
      </c>
      <c r="B7" s="38" t="s">
        <v>28</v>
      </c>
      <c r="C7" s="494">
        <v>121372000</v>
      </c>
    </row>
    <row r="8" spans="1:6">
      <c r="A8" s="67">
        <v>3</v>
      </c>
      <c r="B8" s="33" t="s">
        <v>29</v>
      </c>
      <c r="C8" s="494">
        <v>0</v>
      </c>
    </row>
    <row r="9" spans="1:6">
      <c r="A9" s="67">
        <v>4</v>
      </c>
      <c r="B9" s="33" t="s">
        <v>30</v>
      </c>
      <c r="C9" s="494">
        <v>0</v>
      </c>
    </row>
    <row r="10" spans="1:6">
      <c r="A10" s="67">
        <v>5</v>
      </c>
      <c r="B10" s="33" t="s">
        <v>31</v>
      </c>
      <c r="C10" s="494">
        <v>0</v>
      </c>
    </row>
    <row r="11" spans="1:6">
      <c r="A11" s="67">
        <v>6</v>
      </c>
      <c r="B11" s="39" t="s">
        <v>32</v>
      </c>
      <c r="C11" s="494">
        <v>175401602</v>
      </c>
    </row>
    <row r="12" spans="1:6" s="2" customFormat="1">
      <c r="A12" s="67">
        <v>7</v>
      </c>
      <c r="B12" s="41" t="s">
        <v>33</v>
      </c>
      <c r="C12" s="137">
        <v>34346178.234341614</v>
      </c>
    </row>
    <row r="13" spans="1:6" s="2" customFormat="1">
      <c r="A13" s="67">
        <v>8</v>
      </c>
      <c r="B13" s="40" t="s">
        <v>34</v>
      </c>
      <c r="C13" s="494">
        <v>0</v>
      </c>
    </row>
    <row r="14" spans="1:6" s="2" customFormat="1" ht="27.6">
      <c r="A14" s="67">
        <v>9</v>
      </c>
      <c r="B14" s="34" t="s">
        <v>35</v>
      </c>
      <c r="C14" s="494">
        <v>0</v>
      </c>
    </row>
    <row r="15" spans="1:6" s="2" customFormat="1">
      <c r="A15" s="67">
        <v>10</v>
      </c>
      <c r="B15" s="35" t="s">
        <v>36</v>
      </c>
      <c r="C15" s="494">
        <v>33636153</v>
      </c>
    </row>
    <row r="16" spans="1:6" s="2" customFormat="1">
      <c r="A16" s="67">
        <v>11</v>
      </c>
      <c r="B16" s="36" t="s">
        <v>37</v>
      </c>
      <c r="C16" s="494">
        <v>0</v>
      </c>
    </row>
    <row r="17" spans="1:3" s="2" customFormat="1">
      <c r="A17" s="67">
        <v>12</v>
      </c>
      <c r="B17" s="35" t="s">
        <v>38</v>
      </c>
      <c r="C17" s="494">
        <v>0</v>
      </c>
    </row>
    <row r="18" spans="1:3" s="2" customFormat="1">
      <c r="A18" s="67">
        <v>13</v>
      </c>
      <c r="B18" s="35" t="s">
        <v>39</v>
      </c>
      <c r="C18" s="494">
        <v>0</v>
      </c>
    </row>
    <row r="19" spans="1:3" s="2" customFormat="1">
      <c r="A19" s="67">
        <v>14</v>
      </c>
      <c r="B19" s="35" t="s">
        <v>40</v>
      </c>
      <c r="C19" s="494">
        <v>0</v>
      </c>
    </row>
    <row r="20" spans="1:3" s="2" customFormat="1" ht="27.6">
      <c r="A20" s="67">
        <v>15</v>
      </c>
      <c r="B20" s="35" t="s">
        <v>41</v>
      </c>
      <c r="C20" s="494">
        <v>0</v>
      </c>
    </row>
    <row r="21" spans="1:3" s="2" customFormat="1" ht="27.6">
      <c r="A21" s="67">
        <v>16</v>
      </c>
      <c r="B21" s="34" t="s">
        <v>42</v>
      </c>
      <c r="C21" s="494">
        <v>0</v>
      </c>
    </row>
    <row r="22" spans="1:3" s="2" customFormat="1">
      <c r="A22" s="67">
        <v>17</v>
      </c>
      <c r="B22" s="68" t="s">
        <v>43</v>
      </c>
      <c r="C22" s="494">
        <v>0</v>
      </c>
    </row>
    <row r="23" spans="1:3" s="2" customFormat="1">
      <c r="A23" s="67">
        <v>18</v>
      </c>
      <c r="B23" s="506" t="s">
        <v>699</v>
      </c>
      <c r="C23" s="137">
        <v>710025.2343416143</v>
      </c>
    </row>
    <row r="24" spans="1:3" s="2" customFormat="1" ht="27.6">
      <c r="A24" s="67">
        <v>19</v>
      </c>
      <c r="B24" s="34" t="s">
        <v>44</v>
      </c>
      <c r="C24" s="494">
        <v>0</v>
      </c>
    </row>
    <row r="25" spans="1:3" s="2" customFormat="1" ht="27.6">
      <c r="A25" s="67">
        <v>20</v>
      </c>
      <c r="B25" s="34" t="s">
        <v>45</v>
      </c>
      <c r="C25" s="494">
        <v>0</v>
      </c>
    </row>
    <row r="26" spans="1:3" s="2" customFormat="1" ht="27.6">
      <c r="A26" s="67">
        <v>21</v>
      </c>
      <c r="B26" s="36" t="s">
        <v>46</v>
      </c>
      <c r="C26" s="494">
        <v>0</v>
      </c>
    </row>
    <row r="27" spans="1:3" s="2" customFormat="1">
      <c r="A27" s="67">
        <v>22</v>
      </c>
      <c r="B27" s="36" t="s">
        <v>47</v>
      </c>
      <c r="C27" s="494">
        <v>0</v>
      </c>
    </row>
    <row r="28" spans="1:3" s="2" customFormat="1" ht="27.6">
      <c r="A28" s="67">
        <v>23</v>
      </c>
      <c r="B28" s="36" t="s">
        <v>48</v>
      </c>
      <c r="C28" s="494">
        <v>0</v>
      </c>
    </row>
    <row r="29" spans="1:3" s="2" customFormat="1">
      <c r="A29" s="67">
        <v>24</v>
      </c>
      <c r="B29" s="42" t="s">
        <v>22</v>
      </c>
      <c r="C29" s="137">
        <v>262427423.76565838</v>
      </c>
    </row>
    <row r="30" spans="1:3" s="2" customFormat="1">
      <c r="A30" s="69"/>
      <c r="B30" s="37"/>
      <c r="C30" s="494">
        <v>0</v>
      </c>
    </row>
    <row r="31" spans="1:3" s="2" customFormat="1">
      <c r="A31" s="69">
        <v>25</v>
      </c>
      <c r="B31" s="42" t="s">
        <v>49</v>
      </c>
      <c r="C31" s="137">
        <v>35406800</v>
      </c>
    </row>
    <row r="32" spans="1:3" s="2" customFormat="1">
      <c r="A32" s="69">
        <v>26</v>
      </c>
      <c r="B32" s="33" t="s">
        <v>50</v>
      </c>
      <c r="C32" s="494">
        <v>35406800</v>
      </c>
    </row>
    <row r="33" spans="1:3" s="2" customFormat="1">
      <c r="A33" s="69">
        <v>27</v>
      </c>
      <c r="B33" s="88" t="s">
        <v>51</v>
      </c>
      <c r="C33" s="494">
        <v>0</v>
      </c>
    </row>
    <row r="34" spans="1:3" s="2" customFormat="1">
      <c r="A34" s="69">
        <v>28</v>
      </c>
      <c r="B34" s="88" t="s">
        <v>52</v>
      </c>
      <c r="C34" s="494">
        <v>35406800</v>
      </c>
    </row>
    <row r="35" spans="1:3" s="2" customFormat="1">
      <c r="A35" s="69">
        <v>29</v>
      </c>
      <c r="B35" s="33" t="s">
        <v>53</v>
      </c>
      <c r="C35" s="494">
        <v>0</v>
      </c>
    </row>
    <row r="36" spans="1:3" s="2" customFormat="1">
      <c r="A36" s="69">
        <v>30</v>
      </c>
      <c r="B36" s="42" t="s">
        <v>54</v>
      </c>
      <c r="C36" s="137">
        <v>0</v>
      </c>
    </row>
    <row r="37" spans="1:3" s="2" customFormat="1">
      <c r="A37" s="69">
        <v>31</v>
      </c>
      <c r="B37" s="34" t="s">
        <v>55</v>
      </c>
      <c r="C37" s="494">
        <v>0</v>
      </c>
    </row>
    <row r="38" spans="1:3" s="2" customFormat="1">
      <c r="A38" s="69">
        <v>32</v>
      </c>
      <c r="B38" s="35" t="s">
        <v>56</v>
      </c>
      <c r="C38" s="494">
        <v>0</v>
      </c>
    </row>
    <row r="39" spans="1:3" s="2" customFormat="1" ht="27.6">
      <c r="A39" s="69">
        <v>33</v>
      </c>
      <c r="B39" s="34" t="s">
        <v>57</v>
      </c>
      <c r="C39" s="494">
        <v>0</v>
      </c>
    </row>
    <row r="40" spans="1:3" s="2" customFormat="1" ht="27.6">
      <c r="A40" s="69">
        <v>34</v>
      </c>
      <c r="B40" s="34" t="s">
        <v>45</v>
      </c>
      <c r="C40" s="494">
        <v>0</v>
      </c>
    </row>
    <row r="41" spans="1:3" s="2" customFormat="1" ht="27.6">
      <c r="A41" s="69">
        <v>35</v>
      </c>
      <c r="B41" s="36" t="s">
        <v>58</v>
      </c>
      <c r="C41" s="494">
        <v>0</v>
      </c>
    </row>
    <row r="42" spans="1:3" s="2" customFormat="1">
      <c r="A42" s="69">
        <v>36</v>
      </c>
      <c r="B42" s="42" t="s">
        <v>23</v>
      </c>
      <c r="C42" s="137">
        <v>35406800</v>
      </c>
    </row>
    <row r="43" spans="1:3" s="2" customFormat="1">
      <c r="A43" s="69"/>
      <c r="B43" s="37"/>
      <c r="C43" s="494">
        <v>0</v>
      </c>
    </row>
    <row r="44" spans="1:3" s="2" customFormat="1">
      <c r="A44" s="69">
        <v>37</v>
      </c>
      <c r="B44" s="43" t="s">
        <v>59</v>
      </c>
      <c r="C44" s="137">
        <v>38881580.960000001</v>
      </c>
    </row>
    <row r="45" spans="1:3" s="2" customFormat="1">
      <c r="A45" s="69">
        <v>38</v>
      </c>
      <c r="B45" s="33" t="s">
        <v>60</v>
      </c>
      <c r="C45" s="494">
        <v>38881580.960000001</v>
      </c>
    </row>
    <row r="46" spans="1:3" s="2" customFormat="1">
      <c r="A46" s="69">
        <v>39</v>
      </c>
      <c r="B46" s="33" t="s">
        <v>61</v>
      </c>
      <c r="C46" s="494">
        <v>0</v>
      </c>
    </row>
    <row r="47" spans="1:3" s="2" customFormat="1">
      <c r="A47" s="69">
        <v>40</v>
      </c>
      <c r="B47" s="507" t="s">
        <v>698</v>
      </c>
      <c r="C47" s="137">
        <v>0</v>
      </c>
    </row>
    <row r="48" spans="1:3" s="2" customFormat="1">
      <c r="A48" s="69">
        <v>41</v>
      </c>
      <c r="B48" s="43" t="s">
        <v>62</v>
      </c>
      <c r="C48" s="137">
        <v>0</v>
      </c>
    </row>
    <row r="49" spans="1:3" s="2" customFormat="1">
      <c r="A49" s="69">
        <v>42</v>
      </c>
      <c r="B49" s="34" t="s">
        <v>63</v>
      </c>
      <c r="C49" s="494">
        <v>0</v>
      </c>
    </row>
    <row r="50" spans="1:3" s="2" customFormat="1">
      <c r="A50" s="69">
        <v>43</v>
      </c>
      <c r="B50" s="35" t="s">
        <v>64</v>
      </c>
      <c r="C50" s="494">
        <v>0</v>
      </c>
    </row>
    <row r="51" spans="1:3" s="2" customFormat="1" ht="27.6">
      <c r="A51" s="69">
        <v>44</v>
      </c>
      <c r="B51" s="34" t="s">
        <v>65</v>
      </c>
      <c r="C51" s="494">
        <v>0</v>
      </c>
    </row>
    <row r="52" spans="1:3" s="2" customFormat="1" ht="27.6">
      <c r="A52" s="69">
        <v>45</v>
      </c>
      <c r="B52" s="34" t="s">
        <v>45</v>
      </c>
      <c r="C52" s="494">
        <v>0</v>
      </c>
    </row>
    <row r="53" spans="1:3" s="2" customFormat="1" ht="15" thickBot="1">
      <c r="A53" s="69">
        <v>46</v>
      </c>
      <c r="B53" s="70" t="s">
        <v>24</v>
      </c>
      <c r="C53" s="137">
        <v>38881580.960000001</v>
      </c>
    </row>
    <row r="56" spans="1:3">
      <c r="B56" s="1" t="s">
        <v>130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2" tint="-9.9978637043366805E-2"/>
  </sheetPr>
  <dimension ref="A1:D23"/>
  <sheetViews>
    <sheetView workbookViewId="0"/>
  </sheetViews>
  <sheetFormatPr defaultColWidth="9.109375" defaultRowHeight="13.8"/>
  <cols>
    <col min="1" max="1" width="10.88671875" style="1" bestFit="1" customWidth="1"/>
    <col min="2" max="2" width="59" style="1" customWidth="1"/>
    <col min="3" max="3" width="16.6640625" style="1" bestFit="1" customWidth="1"/>
    <col min="4" max="4" width="22.109375" style="1" customWidth="1"/>
    <col min="5" max="16384" width="9.109375" style="1"/>
  </cols>
  <sheetData>
    <row r="1" spans="1:4">
      <c r="A1" s="13" t="s">
        <v>97</v>
      </c>
      <c r="B1" s="12" t="str">
        <f>Info!C2</f>
        <v>სს ტერაბანკი</v>
      </c>
    </row>
    <row r="2" spans="1:4" s="13" customFormat="1" ht="15.75" customHeight="1">
      <c r="A2" s="13" t="s">
        <v>98</v>
      </c>
      <c r="B2" s="243">
        <f>'1. key ratios'!B2</f>
        <v>45838</v>
      </c>
    </row>
    <row r="3" spans="1:4" s="13" customFormat="1" ht="15.75" customHeight="1"/>
    <row r="4" spans="1:4" ht="14.4" thickBot="1">
      <c r="A4" s="1" t="s">
        <v>345</v>
      </c>
      <c r="B4" s="196" t="s">
        <v>346</v>
      </c>
    </row>
    <row r="5" spans="1:4" s="29" customFormat="1">
      <c r="A5" s="663" t="s">
        <v>347</v>
      </c>
      <c r="B5" s="664"/>
      <c r="C5" s="186" t="s">
        <v>348</v>
      </c>
      <c r="D5" s="187" t="s">
        <v>349</v>
      </c>
    </row>
    <row r="6" spans="1:4" s="197" customFormat="1">
      <c r="A6" s="188">
        <v>1</v>
      </c>
      <c r="B6" s="189" t="s">
        <v>350</v>
      </c>
      <c r="C6" s="189"/>
      <c r="D6" s="190"/>
    </row>
    <row r="7" spans="1:4" s="197" customFormat="1">
      <c r="A7" s="191" t="s">
        <v>351</v>
      </c>
      <c r="B7" s="192" t="s">
        <v>352</v>
      </c>
      <c r="C7" s="216">
        <v>4.4999999999999998E-2</v>
      </c>
      <c r="D7" s="214">
        <v>76300097.943035617</v>
      </c>
    </row>
    <row r="8" spans="1:4" s="197" customFormat="1">
      <c r="A8" s="191" t="s">
        <v>353</v>
      </c>
      <c r="B8" s="192" t="s">
        <v>354</v>
      </c>
      <c r="C8" s="216">
        <v>0.06</v>
      </c>
      <c r="D8" s="214">
        <v>101733463.9240475</v>
      </c>
    </row>
    <row r="9" spans="1:4" s="197" customFormat="1">
      <c r="A9" s="191" t="s">
        <v>355</v>
      </c>
      <c r="B9" s="192" t="s">
        <v>356</v>
      </c>
      <c r="C9" s="216">
        <v>0.08</v>
      </c>
      <c r="D9" s="214">
        <v>135644618.56539667</v>
      </c>
    </row>
    <row r="10" spans="1:4" s="197" customFormat="1">
      <c r="A10" s="188" t="s">
        <v>357</v>
      </c>
      <c r="B10" s="189" t="s">
        <v>358</v>
      </c>
      <c r="C10" s="189"/>
      <c r="D10" s="190"/>
    </row>
    <row r="11" spans="1:4" s="198" customFormat="1">
      <c r="A11" s="193" t="s">
        <v>359</v>
      </c>
      <c r="B11" s="194" t="s">
        <v>411</v>
      </c>
      <c r="C11" s="216">
        <v>2.5000000000000001E-2</v>
      </c>
      <c r="D11" s="214">
        <v>42388943.301686466</v>
      </c>
    </row>
    <row r="12" spans="1:4" s="198" customFormat="1">
      <c r="A12" s="193" t="s">
        <v>360</v>
      </c>
      <c r="B12" s="194" t="s">
        <v>361</v>
      </c>
      <c r="C12" s="216">
        <v>5.0000000000000001E-3</v>
      </c>
      <c r="D12" s="214">
        <v>8477788.6603372917</v>
      </c>
    </row>
    <row r="13" spans="1:4" s="198" customFormat="1">
      <c r="A13" s="193" t="s">
        <v>362</v>
      </c>
      <c r="B13" s="194" t="s">
        <v>363</v>
      </c>
      <c r="C13" s="216">
        <v>0</v>
      </c>
      <c r="D13" s="214">
        <v>0</v>
      </c>
    </row>
    <row r="14" spans="1:4" s="197" customFormat="1">
      <c r="A14" s="188" t="s">
        <v>364</v>
      </c>
      <c r="B14" s="189" t="s">
        <v>409</v>
      </c>
      <c r="C14" s="189"/>
      <c r="D14" s="190"/>
    </row>
    <row r="15" spans="1:4" s="197" customFormat="1">
      <c r="A15" s="207" t="s">
        <v>367</v>
      </c>
      <c r="B15" s="194" t="s">
        <v>410</v>
      </c>
      <c r="C15" s="216">
        <v>5.8691843205896266E-2</v>
      </c>
      <c r="D15" s="214">
        <v>99515408.557048336</v>
      </c>
    </row>
    <row r="16" spans="1:4" s="197" customFormat="1">
      <c r="A16" s="207" t="s">
        <v>368</v>
      </c>
      <c r="B16" s="194" t="s">
        <v>370</v>
      </c>
      <c r="C16" s="216">
        <v>6.792129202283248E-2</v>
      </c>
      <c r="D16" s="214">
        <v>115164471.8613254</v>
      </c>
    </row>
    <row r="17" spans="1:4" s="197" customFormat="1">
      <c r="A17" s="207" t="s">
        <v>369</v>
      </c>
      <c r="B17" s="194" t="s">
        <v>407</v>
      </c>
      <c r="C17" s="216">
        <v>8.0065303624064332E-2</v>
      </c>
      <c r="D17" s="214">
        <v>135755344.63011098</v>
      </c>
    </row>
    <row r="18" spans="1:4" s="29" customFormat="1">
      <c r="A18" s="665" t="s">
        <v>408</v>
      </c>
      <c r="B18" s="666"/>
      <c r="C18" s="218" t="s">
        <v>348</v>
      </c>
      <c r="D18" s="215" t="s">
        <v>349</v>
      </c>
    </row>
    <row r="19" spans="1:4" s="197" customFormat="1">
      <c r="A19" s="195">
        <v>4</v>
      </c>
      <c r="B19" s="194" t="s">
        <v>22</v>
      </c>
      <c r="C19" s="217">
        <v>0.13369184320589628</v>
      </c>
      <c r="D19" s="214">
        <v>226682238.46210775</v>
      </c>
    </row>
    <row r="20" spans="1:4" s="197" customFormat="1">
      <c r="A20" s="195">
        <v>5</v>
      </c>
      <c r="B20" s="194" t="s">
        <v>75</v>
      </c>
      <c r="C20" s="217">
        <v>0.15792129202283248</v>
      </c>
      <c r="D20" s="214">
        <v>267764667.74739665</v>
      </c>
    </row>
    <row r="21" spans="1:4" s="197" customFormat="1" ht="14.4" thickBot="1">
      <c r="A21" s="199" t="s">
        <v>365</v>
      </c>
      <c r="B21" s="200" t="s">
        <v>74</v>
      </c>
      <c r="C21" s="217">
        <v>0.19006530362406435</v>
      </c>
      <c r="D21" s="214">
        <v>322266695.15753144</v>
      </c>
    </row>
    <row r="23" spans="1:4" ht="69">
      <c r="B23" s="17" t="s">
        <v>412</v>
      </c>
    </row>
  </sheetData>
  <mergeCells count="2">
    <mergeCell ref="A5:B5"/>
    <mergeCell ref="A18:B1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89CCF-737A-4900-BBE8-221441B0B3A1}">
  <sheetPr codeName="Sheet31">
    <tabColor theme="2" tint="-9.9978637043366805E-2"/>
  </sheetPr>
  <dimension ref="A1:E27"/>
  <sheetViews>
    <sheetView workbookViewId="0"/>
  </sheetViews>
  <sheetFormatPr defaultRowHeight="14.4"/>
  <cols>
    <col min="1" max="1" width="107.109375" bestFit="1" customWidth="1"/>
    <col min="2" max="2" width="50.88671875" bestFit="1" customWidth="1"/>
    <col min="3" max="3" width="28.109375" bestFit="1" customWidth="1"/>
    <col min="4" max="4" width="28.33203125" customWidth="1"/>
    <col min="5" max="7" width="28.109375" customWidth="1"/>
  </cols>
  <sheetData>
    <row r="1" spans="1:2">
      <c r="A1" s="523" t="s">
        <v>97</v>
      </c>
      <c r="B1" s="12" t="str">
        <f>Info!C2</f>
        <v>სს ტერაბანკი</v>
      </c>
    </row>
    <row r="2" spans="1:2">
      <c r="A2" s="523" t="s">
        <v>98</v>
      </c>
      <c r="B2" s="243">
        <f>'1. key ratios'!B2</f>
        <v>45838</v>
      </c>
    </row>
    <row r="3" spans="1:2">
      <c r="A3" s="524" t="s">
        <v>934</v>
      </c>
      <c r="B3" s="525" t="s">
        <v>935</v>
      </c>
    </row>
    <row r="4" spans="1:2" ht="15" thickBot="1"/>
    <row r="5" spans="1:2">
      <c r="A5" s="526"/>
      <c r="B5" s="527" t="s">
        <v>936</v>
      </c>
    </row>
    <row r="6" spans="1:2">
      <c r="A6" s="528" t="s">
        <v>937</v>
      </c>
      <c r="B6" s="529">
        <f>SUM(B7,B11)</f>
        <v>336715804.72565836</v>
      </c>
    </row>
    <row r="7" spans="1:2" ht="15.6">
      <c r="A7" s="528" t="s">
        <v>938</v>
      </c>
      <c r="B7" s="529">
        <f>SUM(B8:B10)</f>
        <v>336715804.72565836</v>
      </c>
    </row>
    <row r="8" spans="1:2">
      <c r="A8" s="530" t="s">
        <v>939</v>
      </c>
      <c r="B8" s="531">
        <v>262427423.76565838</v>
      </c>
    </row>
    <row r="9" spans="1:2">
      <c r="A9" s="530" t="s">
        <v>940</v>
      </c>
      <c r="B9" s="531">
        <v>35406800</v>
      </c>
    </row>
    <row r="10" spans="1:2">
      <c r="A10" s="530" t="s">
        <v>941</v>
      </c>
      <c r="B10" s="531">
        <v>38881580.960000001</v>
      </c>
    </row>
    <row r="11" spans="1:2">
      <c r="A11" s="528" t="s">
        <v>942</v>
      </c>
      <c r="B11" s="529">
        <f>SUM(B12:B13)</f>
        <v>0</v>
      </c>
    </row>
    <row r="12" spans="1:2" ht="15.6">
      <c r="A12" s="530" t="s">
        <v>943</v>
      </c>
      <c r="B12" s="531">
        <v>0</v>
      </c>
    </row>
    <row r="13" spans="1:2" ht="15.6">
      <c r="A13" s="530" t="s">
        <v>944</v>
      </c>
      <c r="B13" s="531">
        <v>0</v>
      </c>
    </row>
    <row r="14" spans="1:2">
      <c r="A14" s="528" t="s">
        <v>945</v>
      </c>
      <c r="B14" s="529">
        <f>SUM(B15:B16)</f>
        <v>336715804.72565836</v>
      </c>
    </row>
    <row r="15" spans="1:2">
      <c r="A15" s="532" t="s">
        <v>946</v>
      </c>
      <c r="B15" s="531">
        <v>0</v>
      </c>
    </row>
    <row r="16" spans="1:2">
      <c r="A16" s="532" t="s">
        <v>74</v>
      </c>
      <c r="B16" s="531">
        <v>336715804.72565836</v>
      </c>
    </row>
    <row r="17" spans="1:5">
      <c r="A17" s="528" t="s">
        <v>947</v>
      </c>
      <c r="B17" s="529"/>
    </row>
    <row r="18" spans="1:5">
      <c r="A18" s="532" t="s">
        <v>948</v>
      </c>
      <c r="B18" s="531">
        <v>1695557732.0674584</v>
      </c>
    </row>
    <row r="19" spans="1:5">
      <c r="A19" s="532" t="s">
        <v>949</v>
      </c>
      <c r="B19" s="531">
        <v>0</v>
      </c>
    </row>
    <row r="20" spans="1:5">
      <c r="A20" s="528" t="s">
        <v>950</v>
      </c>
      <c r="B20" s="529"/>
    </row>
    <row r="21" spans="1:5">
      <c r="A21" s="533" t="s">
        <v>951</v>
      </c>
      <c r="B21" s="534">
        <f>IFERROR(B6/B18,0)</f>
        <v>0.19858704800047586</v>
      </c>
    </row>
    <row r="22" spans="1:5">
      <c r="A22" s="533" t="s">
        <v>952</v>
      </c>
      <c r="B22" s="534">
        <f>IFERROR(B6/B19,0)</f>
        <v>0</v>
      </c>
    </row>
    <row r="23" spans="1:5" ht="15" thickBot="1">
      <c r="A23" s="535" t="s">
        <v>953</v>
      </c>
      <c r="B23" s="536">
        <f>IFERROR(B6/B14,0)</f>
        <v>1</v>
      </c>
    </row>
    <row r="24" spans="1:5" ht="16.5" customHeight="1">
      <c r="A24" s="537" t="s">
        <v>954</v>
      </c>
      <c r="B24" s="538"/>
      <c r="C24" s="538"/>
      <c r="D24" s="538"/>
      <c r="E24" s="538"/>
    </row>
    <row r="25" spans="1:5" ht="25.5" customHeight="1">
      <c r="A25" s="537" t="s">
        <v>955</v>
      </c>
    </row>
    <row r="26" spans="1:5" ht="57" customHeight="1">
      <c r="A26" s="537" t="s">
        <v>956</v>
      </c>
    </row>
    <row r="27" spans="1:5">
      <c r="A27" s="53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E6BD4-9149-4DB2-A5F6-A9857B5FD373}">
  <sheetPr codeName="Sheet32">
    <tabColor theme="2" tint="-9.9978637043366805E-2"/>
  </sheetPr>
  <dimension ref="A1:F20"/>
  <sheetViews>
    <sheetView workbookViewId="0"/>
  </sheetViews>
  <sheetFormatPr defaultColWidth="9.109375" defaultRowHeight="14.4"/>
  <cols>
    <col min="1" max="1" width="82" style="542" customWidth="1"/>
    <col min="2" max="2" width="28.109375" style="542" bestFit="1" customWidth="1"/>
    <col min="3" max="3" width="28.33203125" style="542" customWidth="1"/>
    <col min="4" max="6" width="28.109375" style="542" customWidth="1"/>
    <col min="7" max="16384" width="9.109375" style="542"/>
  </cols>
  <sheetData>
    <row r="1" spans="1:6">
      <c r="A1" s="540" t="s">
        <v>97</v>
      </c>
      <c r="B1" s="12" t="str">
        <f>Info!C2</f>
        <v>სს ტერაბანკი</v>
      </c>
      <c r="C1" s="541"/>
    </row>
    <row r="2" spans="1:6">
      <c r="A2" s="540" t="s">
        <v>98</v>
      </c>
      <c r="B2" s="243">
        <f>'1. key ratios'!B2</f>
        <v>45838</v>
      </c>
      <c r="C2" s="541"/>
    </row>
    <row r="3" spans="1:6">
      <c r="A3" s="543" t="s">
        <v>957</v>
      </c>
      <c r="B3" s="544" t="s">
        <v>935</v>
      </c>
      <c r="C3" s="541"/>
    </row>
    <row r="5" spans="1:6">
      <c r="A5" s="539"/>
    </row>
    <row r="6" spans="1:6" ht="15" thickBot="1">
      <c r="A6" s="545"/>
      <c r="B6" s="545"/>
      <c r="C6" s="545"/>
      <c r="D6" s="545"/>
      <c r="E6" s="545"/>
      <c r="F6" s="545"/>
    </row>
    <row r="7" spans="1:6">
      <c r="A7" s="667"/>
      <c r="B7" s="669" t="s">
        <v>958</v>
      </c>
      <c r="C7" s="669"/>
      <c r="D7" s="669"/>
      <c r="E7" s="669"/>
      <c r="F7" s="670" t="s">
        <v>959</v>
      </c>
    </row>
    <row r="8" spans="1:6" ht="27.6">
      <c r="A8" s="668"/>
      <c r="B8" s="546" t="s">
        <v>960</v>
      </c>
      <c r="C8" s="546" t="s">
        <v>961</v>
      </c>
      <c r="D8" s="546" t="s">
        <v>962</v>
      </c>
      <c r="E8" s="546" t="s">
        <v>963</v>
      </c>
      <c r="F8" s="671"/>
    </row>
    <row r="9" spans="1:6">
      <c r="A9" s="547" t="s">
        <v>964</v>
      </c>
      <c r="B9" s="548">
        <f>B13+B17</f>
        <v>0</v>
      </c>
      <c r="C9" s="548">
        <f t="shared" ref="C9:E9" si="0">C13+C17</f>
        <v>0</v>
      </c>
      <c r="D9" s="548">
        <f t="shared" si="0"/>
        <v>0</v>
      </c>
      <c r="E9" s="548">
        <f t="shared" si="0"/>
        <v>0</v>
      </c>
      <c r="F9" s="549">
        <f>F13+F17</f>
        <v>0</v>
      </c>
    </row>
    <row r="10" spans="1:6">
      <c r="A10" s="550" t="s">
        <v>965</v>
      </c>
      <c r="B10" s="551">
        <v>0</v>
      </c>
      <c r="C10" s="551">
        <v>0</v>
      </c>
      <c r="D10" s="551">
        <v>0</v>
      </c>
      <c r="E10" s="551">
        <v>0</v>
      </c>
      <c r="F10" s="549">
        <f>SUM(B10:E10)</f>
        <v>0</v>
      </c>
    </row>
    <row r="11" spans="1:6">
      <c r="A11" s="550" t="s">
        <v>966</v>
      </c>
      <c r="B11" s="551">
        <v>0</v>
      </c>
      <c r="C11" s="551">
        <v>0</v>
      </c>
      <c r="D11" s="551">
        <v>0</v>
      </c>
      <c r="E11" s="551">
        <v>0</v>
      </c>
      <c r="F11" s="549">
        <f t="shared" ref="F11:F12" si="1">SUM(B11:E11)</f>
        <v>0</v>
      </c>
    </row>
    <row r="12" spans="1:6">
      <c r="A12" s="552" t="s">
        <v>967</v>
      </c>
      <c r="B12" s="551">
        <v>0</v>
      </c>
      <c r="C12" s="551">
        <v>0</v>
      </c>
      <c r="D12" s="551">
        <v>0</v>
      </c>
      <c r="E12" s="551">
        <v>0</v>
      </c>
      <c r="F12" s="549">
        <f t="shared" si="1"/>
        <v>0</v>
      </c>
    </row>
    <row r="13" spans="1:6">
      <c r="A13" s="553" t="s">
        <v>968</v>
      </c>
      <c r="B13" s="554"/>
      <c r="C13" s="554"/>
      <c r="D13" s="554"/>
      <c r="E13" s="554"/>
      <c r="F13" s="549"/>
    </row>
    <row r="14" spans="1:6">
      <c r="A14" s="550" t="s">
        <v>965</v>
      </c>
      <c r="B14" s="555"/>
      <c r="C14" s="555"/>
      <c r="D14" s="555"/>
      <c r="E14" s="555"/>
      <c r="F14" s="556"/>
    </row>
    <row r="15" spans="1:6">
      <c r="A15" s="550" t="s">
        <v>966</v>
      </c>
      <c r="B15" s="555"/>
      <c r="C15" s="555"/>
      <c r="D15" s="555"/>
      <c r="E15" s="555"/>
      <c r="F15" s="556"/>
    </row>
    <row r="16" spans="1:6">
      <c r="A16" s="552" t="s">
        <v>967</v>
      </c>
      <c r="B16" s="555"/>
      <c r="C16" s="555"/>
      <c r="D16" s="555"/>
      <c r="E16" s="555"/>
      <c r="F16" s="556"/>
    </row>
    <row r="17" spans="1:6">
      <c r="A17" s="553" t="s">
        <v>942</v>
      </c>
      <c r="B17" s="554"/>
      <c r="C17" s="554"/>
      <c r="D17" s="554"/>
      <c r="E17" s="554"/>
      <c r="F17" s="556"/>
    </row>
    <row r="18" spans="1:6">
      <c r="A18" s="550" t="s">
        <v>965</v>
      </c>
      <c r="B18" s="555"/>
      <c r="C18" s="555"/>
      <c r="D18" s="555"/>
      <c r="E18" s="555"/>
      <c r="F18" s="556"/>
    </row>
    <row r="19" spans="1:6">
      <c r="A19" s="550" t="s">
        <v>966</v>
      </c>
      <c r="B19" s="555"/>
      <c r="C19" s="555"/>
      <c r="D19" s="555"/>
      <c r="E19" s="555"/>
      <c r="F19" s="556"/>
    </row>
    <row r="20" spans="1:6" ht="15" thickBot="1">
      <c r="A20" s="557" t="s">
        <v>967</v>
      </c>
      <c r="B20" s="558"/>
      <c r="C20" s="558"/>
      <c r="D20" s="558"/>
      <c r="E20" s="558"/>
      <c r="F20" s="559"/>
    </row>
  </sheetData>
  <mergeCells count="3">
    <mergeCell ref="A7:A8"/>
    <mergeCell ref="B7:E7"/>
    <mergeCell ref="F7:F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F68"/>
  <sheetViews>
    <sheetView zoomScale="80" zoomScaleNormal="80" workbookViewId="0">
      <pane xSplit="1" ySplit="5" topLeftCell="B6" activePane="bottomRight" state="frozen"/>
      <selection activeCell="B36" sqref="B36:C36"/>
      <selection pane="topRight" activeCell="B36" sqref="B36:C36"/>
      <selection pane="bottomLeft" activeCell="B36" sqref="B36:C36"/>
      <selection pane="bottomRight" activeCell="B6" sqref="B6"/>
    </sheetView>
  </sheetViews>
  <sheetFormatPr defaultRowHeight="14.4"/>
  <cols>
    <col min="1" max="1" width="10.6640625" style="30" customWidth="1"/>
    <col min="2" max="2" width="91.88671875" style="30" customWidth="1"/>
    <col min="3" max="3" width="53.109375" style="30" customWidth="1"/>
    <col min="4" max="4" width="32.33203125" style="30" customWidth="1"/>
    <col min="5" max="5" width="9.44140625" customWidth="1"/>
  </cols>
  <sheetData>
    <row r="1" spans="1:6">
      <c r="A1" s="13" t="s">
        <v>97</v>
      </c>
      <c r="B1" s="14" t="str">
        <f>Info!C2</f>
        <v>სს ტერაბანკი</v>
      </c>
      <c r="E1" s="1"/>
      <c r="F1" s="1"/>
    </row>
    <row r="2" spans="1:6" s="13" customFormat="1" ht="15.75" customHeight="1">
      <c r="A2" s="13" t="s">
        <v>98</v>
      </c>
      <c r="B2" s="243">
        <f>'1. key ratios'!B2</f>
        <v>45838</v>
      </c>
    </row>
    <row r="3" spans="1:6" s="13" customFormat="1" ht="15.75" customHeight="1">
      <c r="A3" s="19"/>
    </row>
    <row r="4" spans="1:6" s="13" customFormat="1" ht="15.75" customHeight="1" thickBot="1">
      <c r="A4" s="13" t="s">
        <v>247</v>
      </c>
      <c r="B4" s="111" t="s">
        <v>161</v>
      </c>
      <c r="D4" s="113" t="s">
        <v>76</v>
      </c>
    </row>
    <row r="5" spans="1:6" ht="27.6">
      <c r="A5" s="76" t="s">
        <v>25</v>
      </c>
      <c r="B5" s="77" t="s">
        <v>133</v>
      </c>
      <c r="C5" s="78" t="s">
        <v>831</v>
      </c>
      <c r="D5" s="112" t="s">
        <v>162</v>
      </c>
    </row>
    <row r="6" spans="1:6">
      <c r="A6" s="333">
        <v>1</v>
      </c>
      <c r="B6" s="293" t="s">
        <v>816</v>
      </c>
      <c r="C6" s="356">
        <v>277477298.72000003</v>
      </c>
      <c r="D6" s="71"/>
      <c r="E6" s="4"/>
    </row>
    <row r="7" spans="1:6">
      <c r="A7" s="333">
        <v>1.1000000000000001</v>
      </c>
      <c r="B7" s="294" t="s">
        <v>85</v>
      </c>
      <c r="C7" s="356">
        <v>60696943.549999997</v>
      </c>
      <c r="D7" s="72"/>
      <c r="E7" s="4"/>
    </row>
    <row r="8" spans="1:6">
      <c r="A8" s="333">
        <v>1.2</v>
      </c>
      <c r="B8" s="294" t="s">
        <v>86</v>
      </c>
      <c r="C8" s="356">
        <v>133598081.46000001</v>
      </c>
      <c r="D8" s="72"/>
      <c r="E8" s="4"/>
    </row>
    <row r="9" spans="1:6">
      <c r="A9" s="333">
        <v>1.3</v>
      </c>
      <c r="B9" s="294" t="s">
        <v>87</v>
      </c>
      <c r="C9" s="356">
        <v>83182273.710000008</v>
      </c>
      <c r="D9" s="72"/>
      <c r="E9" s="4"/>
    </row>
    <row r="10" spans="1:6">
      <c r="A10" s="333">
        <v>2</v>
      </c>
      <c r="B10" s="295" t="s">
        <v>703</v>
      </c>
      <c r="C10" s="356">
        <v>0</v>
      </c>
      <c r="D10" s="72"/>
      <c r="E10" s="4"/>
    </row>
    <row r="11" spans="1:6">
      <c r="A11" s="333">
        <v>2.1</v>
      </c>
      <c r="B11" s="296" t="s">
        <v>704</v>
      </c>
      <c r="C11" s="356">
        <v>0</v>
      </c>
      <c r="D11" s="73"/>
      <c r="E11" s="5"/>
    </row>
    <row r="12" spans="1:6" ht="23.4" customHeight="1">
      <c r="A12" s="333">
        <v>3</v>
      </c>
      <c r="B12" s="297" t="s">
        <v>705</v>
      </c>
      <c r="C12" s="356">
        <v>0</v>
      </c>
      <c r="D12" s="73"/>
      <c r="E12" s="5"/>
    </row>
    <row r="13" spans="1:6" ht="23.1" customHeight="1">
      <c r="A13" s="333">
        <v>4</v>
      </c>
      <c r="B13" s="298" t="s">
        <v>706</v>
      </c>
      <c r="C13" s="356">
        <v>0</v>
      </c>
      <c r="D13" s="73"/>
      <c r="E13" s="5"/>
    </row>
    <row r="14" spans="1:6">
      <c r="A14" s="333">
        <v>5</v>
      </c>
      <c r="B14" s="298" t="s">
        <v>707</v>
      </c>
      <c r="C14" s="356">
        <v>0</v>
      </c>
      <c r="D14" s="73"/>
      <c r="E14" s="5"/>
    </row>
    <row r="15" spans="1:6">
      <c r="A15" s="333">
        <v>5.0999999999999996</v>
      </c>
      <c r="B15" s="299" t="s">
        <v>708</v>
      </c>
      <c r="C15" s="356">
        <v>0</v>
      </c>
      <c r="D15" s="73"/>
      <c r="E15" s="4"/>
    </row>
    <row r="16" spans="1:6">
      <c r="A16" s="333">
        <v>5.2</v>
      </c>
      <c r="B16" s="299" t="s">
        <v>543</v>
      </c>
      <c r="C16" s="356">
        <v>0</v>
      </c>
      <c r="D16" s="72"/>
      <c r="E16" s="4"/>
    </row>
    <row r="17" spans="1:5">
      <c r="A17" s="333">
        <v>5.3</v>
      </c>
      <c r="B17" s="299" t="s">
        <v>709</v>
      </c>
      <c r="C17" s="356">
        <v>0</v>
      </c>
      <c r="D17" s="72"/>
      <c r="E17" s="4"/>
    </row>
    <row r="18" spans="1:5">
      <c r="A18" s="333">
        <v>6</v>
      </c>
      <c r="B18" s="297" t="s">
        <v>710</v>
      </c>
      <c r="C18" s="356">
        <v>1764669999.0401711</v>
      </c>
      <c r="D18" s="72"/>
      <c r="E18" s="4"/>
    </row>
    <row r="19" spans="1:5">
      <c r="A19" s="333">
        <v>6.1</v>
      </c>
      <c r="B19" s="299" t="s">
        <v>543</v>
      </c>
      <c r="C19" s="356">
        <v>201493410.88513526</v>
      </c>
      <c r="D19" s="72"/>
      <c r="E19" s="4"/>
    </row>
    <row r="20" spans="1:5">
      <c r="A20" s="333">
        <v>6.2</v>
      </c>
      <c r="B20" s="299" t="s">
        <v>709</v>
      </c>
      <c r="C20" s="356">
        <v>1563176588.155036</v>
      </c>
      <c r="D20" s="72"/>
      <c r="E20" s="4"/>
    </row>
    <row r="21" spans="1:5">
      <c r="A21" s="333">
        <v>7</v>
      </c>
      <c r="B21" s="300" t="s">
        <v>711</v>
      </c>
      <c r="C21" s="356">
        <v>5502538</v>
      </c>
      <c r="D21" s="72"/>
      <c r="E21" s="4"/>
    </row>
    <row r="22" spans="1:5">
      <c r="A22" s="333">
        <v>8</v>
      </c>
      <c r="B22" s="301" t="s">
        <v>712</v>
      </c>
      <c r="C22" s="356">
        <v>0</v>
      </c>
      <c r="D22" s="72"/>
      <c r="E22" s="4"/>
    </row>
    <row r="23" spans="1:5">
      <c r="A23" s="333">
        <v>9</v>
      </c>
      <c r="B23" s="298" t="s">
        <v>713</v>
      </c>
      <c r="C23" s="356">
        <v>30673204</v>
      </c>
      <c r="D23" s="355"/>
      <c r="E23" s="4"/>
    </row>
    <row r="24" spans="1:5">
      <c r="A24" s="333">
        <v>9.1</v>
      </c>
      <c r="B24" s="302" t="s">
        <v>714</v>
      </c>
      <c r="C24" s="356">
        <v>30673204</v>
      </c>
      <c r="D24" s="74"/>
      <c r="E24" s="4"/>
    </row>
    <row r="25" spans="1:5">
      <c r="A25" s="333">
        <v>9.1999999999999993</v>
      </c>
      <c r="B25" s="302" t="s">
        <v>715</v>
      </c>
      <c r="C25" s="356">
        <v>0</v>
      </c>
      <c r="D25" s="354"/>
      <c r="E25" s="3"/>
    </row>
    <row r="26" spans="1:5">
      <c r="A26" s="333">
        <v>10</v>
      </c>
      <c r="B26" s="298" t="s">
        <v>36</v>
      </c>
      <c r="C26" s="356">
        <v>33636153</v>
      </c>
      <c r="D26" s="483" t="s">
        <v>908</v>
      </c>
      <c r="E26" s="4"/>
    </row>
    <row r="27" spans="1:5">
      <c r="A27" s="333">
        <v>10.1</v>
      </c>
      <c r="B27" s="302" t="s">
        <v>716</v>
      </c>
      <c r="C27" s="356">
        <v>20374000</v>
      </c>
      <c r="D27" s="72"/>
      <c r="E27" s="4"/>
    </row>
    <row r="28" spans="1:5">
      <c r="A28" s="333">
        <v>10.199999999999999</v>
      </c>
      <c r="B28" s="302" t="s">
        <v>717</v>
      </c>
      <c r="C28" s="356">
        <v>13262153</v>
      </c>
      <c r="D28" s="72"/>
      <c r="E28" s="4"/>
    </row>
    <row r="29" spans="1:5">
      <c r="A29" s="333">
        <v>11</v>
      </c>
      <c r="B29" s="298" t="s">
        <v>718</v>
      </c>
      <c r="C29" s="356">
        <v>2046640.4802407476</v>
      </c>
      <c r="D29" s="72"/>
      <c r="E29" s="4"/>
    </row>
    <row r="30" spans="1:5">
      <c r="A30" s="333">
        <v>11.1</v>
      </c>
      <c r="B30" s="302" t="s">
        <v>719</v>
      </c>
      <c r="C30" s="356">
        <v>2046640.4802407476</v>
      </c>
      <c r="D30" s="72"/>
      <c r="E30" s="4"/>
    </row>
    <row r="31" spans="1:5">
      <c r="A31" s="333">
        <v>11.2</v>
      </c>
      <c r="B31" s="302" t="s">
        <v>720</v>
      </c>
      <c r="C31" s="356">
        <v>0</v>
      </c>
      <c r="D31" s="72"/>
      <c r="E31" s="4"/>
    </row>
    <row r="32" spans="1:5">
      <c r="A32" s="333">
        <v>13</v>
      </c>
      <c r="B32" s="298" t="s">
        <v>88</v>
      </c>
      <c r="C32" s="356">
        <v>55570696.59844853</v>
      </c>
      <c r="D32" s="72"/>
      <c r="E32" s="4"/>
    </row>
    <row r="33" spans="1:5">
      <c r="A33" s="333">
        <v>13.1</v>
      </c>
      <c r="B33" s="303" t="s">
        <v>721</v>
      </c>
      <c r="C33" s="356">
        <v>39593883</v>
      </c>
      <c r="D33" s="72"/>
      <c r="E33" s="4"/>
    </row>
    <row r="34" spans="1:5">
      <c r="A34" s="333">
        <v>13.2</v>
      </c>
      <c r="B34" s="303" t="s">
        <v>722</v>
      </c>
      <c r="C34" s="356">
        <v>0</v>
      </c>
      <c r="D34" s="74"/>
      <c r="E34" s="4"/>
    </row>
    <row r="35" spans="1:5">
      <c r="A35" s="333">
        <v>14</v>
      </c>
      <c r="B35" s="304" t="s">
        <v>723</v>
      </c>
      <c r="C35" s="356">
        <v>2169576529.8388605</v>
      </c>
      <c r="D35" s="74"/>
      <c r="E35" s="4"/>
    </row>
    <row r="36" spans="1:5">
      <c r="A36" s="333"/>
      <c r="B36" s="305" t="s">
        <v>93</v>
      </c>
      <c r="C36" s="356">
        <v>0</v>
      </c>
      <c r="D36" s="75"/>
      <c r="E36" s="4"/>
    </row>
    <row r="37" spans="1:5">
      <c r="A37" s="333">
        <v>15</v>
      </c>
      <c r="B37" s="306" t="s">
        <v>724</v>
      </c>
      <c r="C37" s="356">
        <v>0</v>
      </c>
      <c r="D37" s="354"/>
      <c r="E37" s="3"/>
    </row>
    <row r="38" spans="1:5">
      <c r="A38" s="333">
        <v>15.1</v>
      </c>
      <c r="B38" s="308" t="s">
        <v>704</v>
      </c>
      <c r="C38" s="356">
        <v>0</v>
      </c>
      <c r="D38" s="72"/>
      <c r="E38" s="4"/>
    </row>
    <row r="39" spans="1:5" ht="20.399999999999999">
      <c r="A39" s="333">
        <v>16</v>
      </c>
      <c r="B39" s="300" t="s">
        <v>725</v>
      </c>
      <c r="C39" s="356">
        <v>1169470.9500000002</v>
      </c>
      <c r="D39" s="72"/>
      <c r="E39" s="4"/>
    </row>
    <row r="40" spans="1:5">
      <c r="A40" s="333">
        <v>17</v>
      </c>
      <c r="B40" s="300" t="s">
        <v>726</v>
      </c>
      <c r="C40" s="356">
        <v>1774833012.7157693</v>
      </c>
      <c r="D40" s="72"/>
      <c r="E40" s="4"/>
    </row>
    <row r="41" spans="1:5">
      <c r="A41" s="333">
        <v>17.100000000000001</v>
      </c>
      <c r="B41" s="309" t="s">
        <v>727</v>
      </c>
      <c r="C41" s="356">
        <v>1310576993.870029</v>
      </c>
      <c r="D41" s="72"/>
      <c r="E41" s="4"/>
    </row>
    <row r="42" spans="1:5">
      <c r="A42" s="346">
        <v>17.2</v>
      </c>
      <c r="B42" s="347" t="s">
        <v>89</v>
      </c>
      <c r="C42" s="356">
        <v>434673798.19000006</v>
      </c>
      <c r="D42" s="74"/>
      <c r="E42" s="4"/>
    </row>
    <row r="43" spans="1:5">
      <c r="A43" s="333">
        <v>17.3</v>
      </c>
      <c r="B43" s="348" t="s">
        <v>728</v>
      </c>
      <c r="C43" s="356">
        <v>0</v>
      </c>
      <c r="D43" s="349"/>
      <c r="E43" s="4"/>
    </row>
    <row r="44" spans="1:5">
      <c r="A44" s="333">
        <v>17.399999999999999</v>
      </c>
      <c r="B44" s="348" t="s">
        <v>729</v>
      </c>
      <c r="C44" s="356">
        <v>29582220.655740459</v>
      </c>
      <c r="D44" s="349"/>
      <c r="E44" s="4"/>
    </row>
    <row r="45" spans="1:5">
      <c r="A45" s="333">
        <v>18</v>
      </c>
      <c r="B45" s="317" t="s">
        <v>730</v>
      </c>
      <c r="C45" s="356">
        <v>417019.59889244009</v>
      </c>
      <c r="D45" s="349"/>
      <c r="E45" s="3"/>
    </row>
    <row r="46" spans="1:5">
      <c r="A46" s="333">
        <v>19</v>
      </c>
      <c r="B46" s="317" t="s">
        <v>731</v>
      </c>
      <c r="C46" s="356">
        <v>3413790</v>
      </c>
      <c r="D46" s="350"/>
    </row>
    <row r="47" spans="1:5">
      <c r="A47" s="333">
        <v>19.100000000000001</v>
      </c>
      <c r="B47" s="351" t="s">
        <v>732</v>
      </c>
      <c r="C47" s="356">
        <v>0</v>
      </c>
      <c r="D47" s="350"/>
    </row>
    <row r="48" spans="1:5">
      <c r="A48" s="333">
        <v>19.2</v>
      </c>
      <c r="B48" s="351" t="s">
        <v>733</v>
      </c>
      <c r="C48" s="356">
        <v>3413790</v>
      </c>
      <c r="D48" s="350"/>
    </row>
    <row r="49" spans="1:4">
      <c r="A49" s="333">
        <v>20</v>
      </c>
      <c r="B49" s="313" t="s">
        <v>90</v>
      </c>
      <c r="C49" s="356">
        <v>92907552.909999996</v>
      </c>
      <c r="D49" s="483" t="s">
        <v>927</v>
      </c>
    </row>
    <row r="50" spans="1:4">
      <c r="A50" s="333">
        <v>21</v>
      </c>
      <c r="B50" s="314" t="s">
        <v>78</v>
      </c>
      <c r="C50" s="356">
        <v>62082.230000000367</v>
      </c>
      <c r="D50" s="350"/>
    </row>
    <row r="51" spans="1:4">
      <c r="A51" s="333">
        <v>21.1</v>
      </c>
      <c r="B51" s="310" t="s">
        <v>734</v>
      </c>
      <c r="C51" s="356">
        <v>0</v>
      </c>
      <c r="D51" s="350"/>
    </row>
    <row r="52" spans="1:4">
      <c r="A52" s="333">
        <v>22</v>
      </c>
      <c r="B52" s="313" t="s">
        <v>735</v>
      </c>
      <c r="C52" s="356">
        <v>1872802928.4046617</v>
      </c>
      <c r="D52" s="350"/>
    </row>
    <row r="53" spans="1:4">
      <c r="A53" s="333"/>
      <c r="B53" s="315" t="s">
        <v>736</v>
      </c>
      <c r="C53" s="356">
        <v>0</v>
      </c>
      <c r="D53" s="350"/>
    </row>
    <row r="54" spans="1:4">
      <c r="A54" s="333">
        <v>23</v>
      </c>
      <c r="B54" s="313" t="s">
        <v>94</v>
      </c>
      <c r="C54" s="356">
        <v>121372000</v>
      </c>
      <c r="D54" s="483" t="s">
        <v>928</v>
      </c>
    </row>
    <row r="55" spans="1:4">
      <c r="A55" s="333">
        <v>24</v>
      </c>
      <c r="B55" s="313" t="s">
        <v>737</v>
      </c>
      <c r="C55" s="356">
        <v>0</v>
      </c>
      <c r="D55" s="350"/>
    </row>
    <row r="56" spans="1:4">
      <c r="A56" s="333">
        <v>25</v>
      </c>
      <c r="B56" s="313" t="s">
        <v>91</v>
      </c>
      <c r="C56" s="356">
        <v>0</v>
      </c>
      <c r="D56" s="350"/>
    </row>
    <row r="57" spans="1:4">
      <c r="A57" s="333">
        <v>26</v>
      </c>
      <c r="B57" s="317" t="s">
        <v>738</v>
      </c>
      <c r="C57" s="356">
        <v>0</v>
      </c>
      <c r="D57" s="350"/>
    </row>
    <row r="58" spans="1:4">
      <c r="A58" s="333">
        <v>27</v>
      </c>
      <c r="B58" s="317" t="s">
        <v>739</v>
      </c>
      <c r="C58" s="356">
        <v>0</v>
      </c>
      <c r="D58" s="350"/>
    </row>
    <row r="59" spans="1:4">
      <c r="A59" s="333">
        <v>27.1</v>
      </c>
      <c r="B59" s="351" t="s">
        <v>740</v>
      </c>
      <c r="C59" s="356">
        <v>0</v>
      </c>
      <c r="D59" s="350"/>
    </row>
    <row r="60" spans="1:4">
      <c r="A60" s="333">
        <v>27.2</v>
      </c>
      <c r="B60" s="348" t="s">
        <v>741</v>
      </c>
      <c r="C60" s="356">
        <v>0</v>
      </c>
      <c r="D60" s="350"/>
    </row>
    <row r="61" spans="1:4">
      <c r="A61" s="333">
        <v>28</v>
      </c>
      <c r="B61" s="314" t="s">
        <v>742</v>
      </c>
      <c r="C61" s="356">
        <v>0</v>
      </c>
      <c r="D61" s="350"/>
    </row>
    <row r="62" spans="1:4">
      <c r="A62" s="333">
        <v>29</v>
      </c>
      <c r="B62" s="317" t="s">
        <v>743</v>
      </c>
      <c r="C62" s="356">
        <v>0</v>
      </c>
      <c r="D62" s="350"/>
    </row>
    <row r="63" spans="1:4">
      <c r="A63" s="333">
        <v>29.1</v>
      </c>
      <c r="B63" s="352" t="s">
        <v>744</v>
      </c>
      <c r="C63" s="356">
        <v>0</v>
      </c>
      <c r="D63" s="350"/>
    </row>
    <row r="64" spans="1:4" ht="24" customHeight="1">
      <c r="A64" s="333">
        <v>29.2</v>
      </c>
      <c r="B64" s="351" t="s">
        <v>745</v>
      </c>
      <c r="C64" s="356">
        <v>0</v>
      </c>
      <c r="D64" s="350"/>
    </row>
    <row r="65" spans="1:4" ht="21.9" customHeight="1">
      <c r="A65" s="333">
        <v>29.3</v>
      </c>
      <c r="B65" s="353" t="s">
        <v>746</v>
      </c>
      <c r="C65" s="356">
        <v>0</v>
      </c>
      <c r="D65" s="350"/>
    </row>
    <row r="66" spans="1:4">
      <c r="A66" s="333">
        <v>30</v>
      </c>
      <c r="B66" s="317" t="s">
        <v>92</v>
      </c>
      <c r="C66" s="356">
        <v>175401602</v>
      </c>
      <c r="D66" s="483" t="s">
        <v>929</v>
      </c>
    </row>
    <row r="67" spans="1:4">
      <c r="A67" s="333">
        <v>31</v>
      </c>
      <c r="B67" s="316" t="s">
        <v>747</v>
      </c>
      <c r="C67" s="356">
        <v>296773602</v>
      </c>
      <c r="D67" s="350"/>
    </row>
    <row r="68" spans="1:4">
      <c r="A68" s="333">
        <v>32</v>
      </c>
      <c r="B68" s="317" t="s">
        <v>748</v>
      </c>
      <c r="C68" s="356">
        <v>2169576530.4046621</v>
      </c>
      <c r="D68" s="350"/>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tint="-9.9978637043366805E-2"/>
  </sheetPr>
  <dimension ref="A1:S22"/>
  <sheetViews>
    <sheetView zoomScale="90" zoomScaleNormal="90" workbookViewId="0">
      <pane xSplit="2" ySplit="7" topLeftCell="C8" activePane="bottomRight" state="frozen"/>
      <selection activeCell="B36" sqref="B36:C36"/>
      <selection pane="topRight" activeCell="B36" sqref="B36:C36"/>
      <selection pane="bottomLeft" activeCell="B36" sqref="B36:C36"/>
      <selection pane="bottomRight" activeCell="C8" sqref="C8"/>
    </sheetView>
  </sheetViews>
  <sheetFormatPr defaultColWidth="9.109375" defaultRowHeight="13.8"/>
  <cols>
    <col min="1" max="1" width="10.5546875" style="1" bestFit="1" customWidth="1"/>
    <col min="2" max="2" width="97" style="1" bestFit="1" customWidth="1"/>
    <col min="3" max="3" width="11.33203125" style="1" bestFit="1" customWidth="1"/>
    <col min="4" max="4" width="13.33203125" style="1" bestFit="1" customWidth="1"/>
    <col min="5" max="5" width="9.44140625" style="1" bestFit="1" customWidth="1"/>
    <col min="6" max="6" width="13.33203125" style="1" bestFit="1" customWidth="1"/>
    <col min="7" max="7" width="11.33203125" style="1" bestFit="1" customWidth="1"/>
    <col min="8" max="8" width="13.33203125" style="1" bestFit="1" customWidth="1"/>
    <col min="9" max="9" width="9.44140625" style="1" bestFit="1" customWidth="1"/>
    <col min="10" max="10" width="13.33203125" style="1" bestFit="1" customWidth="1"/>
    <col min="11" max="11" width="11.33203125" style="1" bestFit="1" customWidth="1"/>
    <col min="12" max="12" width="13.33203125" style="1" bestFit="1" customWidth="1"/>
    <col min="13" max="13" width="11.33203125" style="1" bestFit="1" customWidth="1"/>
    <col min="14" max="14" width="13.33203125" style="1" bestFit="1" customWidth="1"/>
    <col min="15" max="15" width="9.44140625" style="1" bestFit="1" customWidth="1"/>
    <col min="16" max="16" width="13.33203125" style="1" bestFit="1" customWidth="1"/>
    <col min="17" max="17" width="9.44140625" style="1" bestFit="1" customWidth="1"/>
    <col min="18" max="18" width="13.33203125" style="1" bestFit="1" customWidth="1"/>
    <col min="19" max="19" width="31.5546875" style="1" bestFit="1" customWidth="1"/>
    <col min="20" max="16384" width="9.109375" style="8"/>
  </cols>
  <sheetData>
    <row r="1" spans="1:19">
      <c r="A1" s="1" t="s">
        <v>97</v>
      </c>
      <c r="B1" s="1" t="str">
        <f>Info!C2</f>
        <v>სს ტერაბანკი</v>
      </c>
    </row>
    <row r="2" spans="1:19">
      <c r="A2" s="1" t="s">
        <v>98</v>
      </c>
      <c r="B2" s="243">
        <f>'1. key ratios'!B2</f>
        <v>45838</v>
      </c>
    </row>
    <row r="4" spans="1:19" ht="28.2" thickBot="1">
      <c r="A4" s="29" t="s">
        <v>248</v>
      </c>
      <c r="B4" s="144" t="s">
        <v>282</v>
      </c>
    </row>
    <row r="5" spans="1:19">
      <c r="A5" s="61"/>
      <c r="B5" s="63"/>
      <c r="C5" s="55" t="s">
        <v>0</v>
      </c>
      <c r="D5" s="55" t="s">
        <v>1</v>
      </c>
      <c r="E5" s="55" t="s">
        <v>2</v>
      </c>
      <c r="F5" s="55" t="s">
        <v>3</v>
      </c>
      <c r="G5" s="55" t="s">
        <v>4</v>
      </c>
      <c r="H5" s="55" t="s">
        <v>5</v>
      </c>
      <c r="I5" s="55" t="s">
        <v>134</v>
      </c>
      <c r="J5" s="55" t="s">
        <v>135</v>
      </c>
      <c r="K5" s="55" t="s">
        <v>136</v>
      </c>
      <c r="L5" s="55" t="s">
        <v>137</v>
      </c>
      <c r="M5" s="55" t="s">
        <v>138</v>
      </c>
      <c r="N5" s="55" t="s">
        <v>139</v>
      </c>
      <c r="O5" s="55" t="s">
        <v>269</v>
      </c>
      <c r="P5" s="55" t="s">
        <v>270</v>
      </c>
      <c r="Q5" s="55" t="s">
        <v>271</v>
      </c>
      <c r="R5" s="140" t="s">
        <v>272</v>
      </c>
      <c r="S5" s="56" t="s">
        <v>273</v>
      </c>
    </row>
    <row r="6" spans="1:19" ht="46.5" customHeight="1">
      <c r="A6" s="79"/>
      <c r="B6" s="676" t="s">
        <v>274</v>
      </c>
      <c r="C6" s="674">
        <v>0</v>
      </c>
      <c r="D6" s="675"/>
      <c r="E6" s="674">
        <v>0.2</v>
      </c>
      <c r="F6" s="675"/>
      <c r="G6" s="674">
        <v>0.35</v>
      </c>
      <c r="H6" s="675"/>
      <c r="I6" s="674">
        <v>0.5</v>
      </c>
      <c r="J6" s="675"/>
      <c r="K6" s="674">
        <v>0.75</v>
      </c>
      <c r="L6" s="675"/>
      <c r="M6" s="674">
        <v>1</v>
      </c>
      <c r="N6" s="675"/>
      <c r="O6" s="674">
        <v>1.5</v>
      </c>
      <c r="P6" s="675"/>
      <c r="Q6" s="674">
        <v>2.5</v>
      </c>
      <c r="R6" s="675"/>
      <c r="S6" s="672" t="s">
        <v>145</v>
      </c>
    </row>
    <row r="7" spans="1:19">
      <c r="A7" s="79"/>
      <c r="B7" s="677"/>
      <c r="C7" s="143" t="s">
        <v>267</v>
      </c>
      <c r="D7" s="143" t="s">
        <v>268</v>
      </c>
      <c r="E7" s="143" t="s">
        <v>267</v>
      </c>
      <c r="F7" s="143" t="s">
        <v>268</v>
      </c>
      <c r="G7" s="143" t="s">
        <v>267</v>
      </c>
      <c r="H7" s="143" t="s">
        <v>268</v>
      </c>
      <c r="I7" s="143" t="s">
        <v>267</v>
      </c>
      <c r="J7" s="143" t="s">
        <v>268</v>
      </c>
      <c r="K7" s="143" t="s">
        <v>267</v>
      </c>
      <c r="L7" s="143" t="s">
        <v>268</v>
      </c>
      <c r="M7" s="143" t="s">
        <v>267</v>
      </c>
      <c r="N7" s="143" t="s">
        <v>268</v>
      </c>
      <c r="O7" s="143" t="s">
        <v>267</v>
      </c>
      <c r="P7" s="143" t="s">
        <v>268</v>
      </c>
      <c r="Q7" s="143" t="s">
        <v>267</v>
      </c>
      <c r="R7" s="143" t="s">
        <v>268</v>
      </c>
      <c r="S7" s="673"/>
    </row>
    <row r="8" spans="1:19">
      <c r="A8" s="59">
        <v>1</v>
      </c>
      <c r="B8" s="87" t="s">
        <v>123</v>
      </c>
      <c r="C8" s="138">
        <v>191726361.3197867</v>
      </c>
      <c r="D8" s="138">
        <v>0</v>
      </c>
      <c r="E8" s="138">
        <v>0</v>
      </c>
      <c r="F8" s="138">
        <v>0</v>
      </c>
      <c r="G8" s="138">
        <v>0</v>
      </c>
      <c r="H8" s="138">
        <v>0</v>
      </c>
      <c r="I8" s="138">
        <v>0</v>
      </c>
      <c r="J8" s="138">
        <v>0</v>
      </c>
      <c r="K8" s="138">
        <v>0</v>
      </c>
      <c r="L8" s="138">
        <v>0</v>
      </c>
      <c r="M8" s="138">
        <v>112365233.37</v>
      </c>
      <c r="N8" s="138">
        <v>0</v>
      </c>
      <c r="O8" s="138">
        <v>0</v>
      </c>
      <c r="P8" s="138">
        <v>0</v>
      </c>
      <c r="Q8" s="138">
        <v>0</v>
      </c>
      <c r="R8" s="138">
        <v>0</v>
      </c>
      <c r="S8" s="138">
        <v>112365233.37</v>
      </c>
    </row>
    <row r="9" spans="1:19">
      <c r="A9" s="59">
        <v>2</v>
      </c>
      <c r="B9" s="87" t="s">
        <v>124</v>
      </c>
      <c r="C9" s="138">
        <v>0</v>
      </c>
      <c r="D9" s="138">
        <v>0</v>
      </c>
      <c r="E9" s="138">
        <v>0</v>
      </c>
      <c r="F9" s="138">
        <v>0</v>
      </c>
      <c r="G9" s="138">
        <v>0</v>
      </c>
      <c r="H9" s="138">
        <v>0</v>
      </c>
      <c r="I9" s="138">
        <v>0</v>
      </c>
      <c r="J9" s="138">
        <v>0</v>
      </c>
      <c r="K9" s="138">
        <v>0</v>
      </c>
      <c r="L9" s="138">
        <v>0</v>
      </c>
      <c r="M9" s="138">
        <v>0</v>
      </c>
      <c r="N9" s="138">
        <v>0</v>
      </c>
      <c r="O9" s="138">
        <v>0</v>
      </c>
      <c r="P9" s="138">
        <v>0</v>
      </c>
      <c r="Q9" s="138">
        <v>0</v>
      </c>
      <c r="R9" s="138">
        <v>0</v>
      </c>
      <c r="S9" s="138">
        <v>0</v>
      </c>
    </row>
    <row r="10" spans="1:19">
      <c r="A10" s="59">
        <v>3</v>
      </c>
      <c r="B10" s="87" t="s">
        <v>125</v>
      </c>
      <c r="C10" s="138">
        <v>0</v>
      </c>
      <c r="D10" s="138">
        <v>0</v>
      </c>
      <c r="E10" s="138">
        <v>0</v>
      </c>
      <c r="F10" s="138">
        <v>0</v>
      </c>
      <c r="G10" s="138">
        <v>0</v>
      </c>
      <c r="H10" s="138">
        <v>0</v>
      </c>
      <c r="I10" s="138">
        <v>0</v>
      </c>
      <c r="J10" s="138">
        <v>0</v>
      </c>
      <c r="K10" s="138">
        <v>0</v>
      </c>
      <c r="L10" s="138">
        <v>0</v>
      </c>
      <c r="M10" s="138">
        <v>0</v>
      </c>
      <c r="N10" s="138">
        <v>0</v>
      </c>
      <c r="O10" s="138">
        <v>0</v>
      </c>
      <c r="P10" s="138">
        <v>0</v>
      </c>
      <c r="Q10" s="138">
        <v>0</v>
      </c>
      <c r="R10" s="138">
        <v>0</v>
      </c>
      <c r="S10" s="138">
        <v>0</v>
      </c>
    </row>
    <row r="11" spans="1:19">
      <c r="A11" s="59">
        <v>4</v>
      </c>
      <c r="B11" s="87" t="s">
        <v>126</v>
      </c>
      <c r="C11" s="138">
        <v>0</v>
      </c>
      <c r="D11" s="138">
        <v>0</v>
      </c>
      <c r="E11" s="138">
        <v>0</v>
      </c>
      <c r="F11" s="138">
        <v>0</v>
      </c>
      <c r="G11" s="138">
        <v>0</v>
      </c>
      <c r="H11" s="138">
        <v>0</v>
      </c>
      <c r="I11" s="138">
        <v>0</v>
      </c>
      <c r="J11" s="138">
        <v>0</v>
      </c>
      <c r="K11" s="138">
        <v>0</v>
      </c>
      <c r="L11" s="138">
        <v>0</v>
      </c>
      <c r="M11" s="138">
        <v>0</v>
      </c>
      <c r="N11" s="138">
        <v>0</v>
      </c>
      <c r="O11" s="138">
        <v>0</v>
      </c>
      <c r="P11" s="138">
        <v>0</v>
      </c>
      <c r="Q11" s="138">
        <v>0</v>
      </c>
      <c r="R11" s="138">
        <v>0</v>
      </c>
      <c r="S11" s="138">
        <v>0</v>
      </c>
    </row>
    <row r="12" spans="1:19">
      <c r="A12" s="59">
        <v>5</v>
      </c>
      <c r="B12" s="87" t="s">
        <v>920</v>
      </c>
      <c r="C12" s="138">
        <v>0</v>
      </c>
      <c r="D12" s="138">
        <v>0</v>
      </c>
      <c r="E12" s="138">
        <v>0</v>
      </c>
      <c r="F12" s="138">
        <v>0</v>
      </c>
      <c r="G12" s="138">
        <v>0</v>
      </c>
      <c r="H12" s="138">
        <v>0</v>
      </c>
      <c r="I12" s="138">
        <v>0</v>
      </c>
      <c r="J12" s="138">
        <v>0</v>
      </c>
      <c r="K12" s="138">
        <v>0</v>
      </c>
      <c r="L12" s="138">
        <v>0</v>
      </c>
      <c r="M12" s="138">
        <v>0</v>
      </c>
      <c r="N12" s="138">
        <v>0</v>
      </c>
      <c r="O12" s="138">
        <v>0</v>
      </c>
      <c r="P12" s="138">
        <v>0</v>
      </c>
      <c r="Q12" s="138">
        <v>0</v>
      </c>
      <c r="R12" s="138">
        <v>0</v>
      </c>
      <c r="S12" s="138">
        <v>0</v>
      </c>
    </row>
    <row r="13" spans="1:19">
      <c r="A13" s="59">
        <v>6</v>
      </c>
      <c r="B13" s="87" t="s">
        <v>127</v>
      </c>
      <c r="C13" s="138">
        <v>0</v>
      </c>
      <c r="D13" s="138">
        <v>0</v>
      </c>
      <c r="E13" s="138">
        <v>59983104.659999996</v>
      </c>
      <c r="F13" s="138">
        <v>0</v>
      </c>
      <c r="G13" s="138">
        <v>0</v>
      </c>
      <c r="H13" s="138">
        <v>0</v>
      </c>
      <c r="I13" s="138">
        <v>23764444.040000003</v>
      </c>
      <c r="J13" s="138">
        <v>0</v>
      </c>
      <c r="K13" s="138">
        <v>0</v>
      </c>
      <c r="L13" s="138">
        <v>0</v>
      </c>
      <c r="M13" s="138">
        <v>933021.10000000009</v>
      </c>
      <c r="N13" s="138">
        <v>0</v>
      </c>
      <c r="O13" s="138">
        <v>0</v>
      </c>
      <c r="P13" s="138">
        <v>0</v>
      </c>
      <c r="Q13" s="138">
        <v>0</v>
      </c>
      <c r="R13" s="138">
        <v>0</v>
      </c>
      <c r="S13" s="138">
        <v>24811864.052000001</v>
      </c>
    </row>
    <row r="14" spans="1:19">
      <c r="A14" s="59">
        <v>7</v>
      </c>
      <c r="B14" s="87" t="s">
        <v>71</v>
      </c>
      <c r="C14" s="138">
        <v>0</v>
      </c>
      <c r="D14" s="138">
        <v>0</v>
      </c>
      <c r="E14" s="138">
        <v>0</v>
      </c>
      <c r="F14" s="138">
        <v>0</v>
      </c>
      <c r="G14" s="138">
        <v>0</v>
      </c>
      <c r="H14" s="138">
        <v>0</v>
      </c>
      <c r="I14" s="138">
        <v>0</v>
      </c>
      <c r="J14" s="138">
        <v>0</v>
      </c>
      <c r="K14" s="138">
        <v>0</v>
      </c>
      <c r="L14" s="138">
        <v>0</v>
      </c>
      <c r="M14" s="138">
        <v>705749124.23715091</v>
      </c>
      <c r="N14" s="138">
        <v>53871373.754160203</v>
      </c>
      <c r="O14" s="138">
        <v>0</v>
      </c>
      <c r="P14" s="138">
        <v>0</v>
      </c>
      <c r="Q14" s="138">
        <v>0</v>
      </c>
      <c r="R14" s="138">
        <v>0</v>
      </c>
      <c r="S14" s="138">
        <v>759620497.99131107</v>
      </c>
    </row>
    <row r="15" spans="1:19">
      <c r="A15" s="59">
        <v>8</v>
      </c>
      <c r="B15" s="87" t="s">
        <v>72</v>
      </c>
      <c r="C15" s="138">
        <v>0</v>
      </c>
      <c r="D15" s="138">
        <v>0</v>
      </c>
      <c r="E15" s="138">
        <v>0</v>
      </c>
      <c r="F15" s="138">
        <v>0</v>
      </c>
      <c r="G15" s="138">
        <v>0</v>
      </c>
      <c r="H15" s="138">
        <v>0</v>
      </c>
      <c r="I15" s="138">
        <v>0</v>
      </c>
      <c r="J15" s="138">
        <v>0</v>
      </c>
      <c r="K15" s="138">
        <v>679591073.75114751</v>
      </c>
      <c r="L15" s="138">
        <v>6011348.1350999987</v>
      </c>
      <c r="M15" s="138">
        <v>0</v>
      </c>
      <c r="N15" s="138">
        <v>0</v>
      </c>
      <c r="O15" s="138">
        <v>0</v>
      </c>
      <c r="P15" s="138">
        <v>0</v>
      </c>
      <c r="Q15" s="138">
        <v>0</v>
      </c>
      <c r="R15" s="138">
        <v>0</v>
      </c>
      <c r="S15" s="138">
        <v>514201816.41468561</v>
      </c>
    </row>
    <row r="16" spans="1:19">
      <c r="A16" s="59">
        <v>9</v>
      </c>
      <c r="B16" s="87" t="s">
        <v>921</v>
      </c>
      <c r="C16" s="138">
        <v>0</v>
      </c>
      <c r="D16" s="138">
        <v>0</v>
      </c>
      <c r="E16" s="138">
        <v>0</v>
      </c>
      <c r="F16" s="138">
        <v>0</v>
      </c>
      <c r="G16" s="138">
        <v>179049904.389617</v>
      </c>
      <c r="H16" s="138">
        <v>838736.56640000001</v>
      </c>
      <c r="I16" s="138">
        <v>0</v>
      </c>
      <c r="J16" s="138">
        <v>0</v>
      </c>
      <c r="K16" s="138">
        <v>0</v>
      </c>
      <c r="L16" s="138">
        <v>0</v>
      </c>
      <c r="M16" s="138">
        <v>0</v>
      </c>
      <c r="N16" s="138">
        <v>0</v>
      </c>
      <c r="O16" s="138">
        <v>0</v>
      </c>
      <c r="P16" s="138">
        <v>0</v>
      </c>
      <c r="Q16" s="138">
        <v>0</v>
      </c>
      <c r="R16" s="138">
        <v>0</v>
      </c>
      <c r="S16" s="138">
        <v>62961024.33460594</v>
      </c>
    </row>
    <row r="17" spans="1:19">
      <c r="A17" s="59">
        <v>10</v>
      </c>
      <c r="B17" s="87" t="s">
        <v>67</v>
      </c>
      <c r="C17" s="138">
        <v>0</v>
      </c>
      <c r="D17" s="138">
        <v>0</v>
      </c>
      <c r="E17" s="138">
        <v>0</v>
      </c>
      <c r="F17" s="138">
        <v>0</v>
      </c>
      <c r="G17" s="138">
        <v>0</v>
      </c>
      <c r="H17" s="138">
        <v>0</v>
      </c>
      <c r="I17" s="138">
        <v>0</v>
      </c>
      <c r="J17" s="138">
        <v>0</v>
      </c>
      <c r="K17" s="138">
        <v>0</v>
      </c>
      <c r="L17" s="138">
        <v>0</v>
      </c>
      <c r="M17" s="138">
        <v>0</v>
      </c>
      <c r="N17" s="138">
        <v>0</v>
      </c>
      <c r="O17" s="138">
        <v>29786391.301151995</v>
      </c>
      <c r="P17" s="138">
        <v>0</v>
      </c>
      <c r="Q17" s="138">
        <v>0</v>
      </c>
      <c r="R17" s="138">
        <v>0</v>
      </c>
      <c r="S17" s="138">
        <v>44679586.951727994</v>
      </c>
    </row>
    <row r="18" spans="1:19">
      <c r="A18" s="59">
        <v>11</v>
      </c>
      <c r="B18" s="87" t="s">
        <v>68</v>
      </c>
      <c r="C18" s="138">
        <v>0</v>
      </c>
      <c r="D18" s="138">
        <v>0</v>
      </c>
      <c r="E18" s="138">
        <v>0</v>
      </c>
      <c r="F18" s="138">
        <v>0</v>
      </c>
      <c r="G18" s="138">
        <v>0</v>
      </c>
      <c r="H18" s="138">
        <v>0</v>
      </c>
      <c r="I18" s="138">
        <v>0</v>
      </c>
      <c r="J18" s="138">
        <v>0</v>
      </c>
      <c r="K18" s="138">
        <v>0</v>
      </c>
      <c r="L18" s="138">
        <v>0</v>
      </c>
      <c r="M18" s="138">
        <v>0</v>
      </c>
      <c r="N18" s="138">
        <v>0</v>
      </c>
      <c r="O18" s="138">
        <v>0</v>
      </c>
      <c r="P18" s="138">
        <v>0</v>
      </c>
      <c r="Q18" s="138">
        <v>0</v>
      </c>
      <c r="R18" s="138">
        <v>0</v>
      </c>
      <c r="S18" s="138">
        <v>0</v>
      </c>
    </row>
    <row r="19" spans="1:19">
      <c r="A19" s="59">
        <v>12</v>
      </c>
      <c r="B19" s="87" t="s">
        <v>69</v>
      </c>
      <c r="C19" s="138">
        <v>0</v>
      </c>
      <c r="D19" s="138">
        <v>0</v>
      </c>
      <c r="E19" s="138">
        <v>0</v>
      </c>
      <c r="F19" s="138">
        <v>0</v>
      </c>
      <c r="G19" s="138">
        <v>0</v>
      </c>
      <c r="H19" s="138">
        <v>0</v>
      </c>
      <c r="I19" s="138">
        <v>0</v>
      </c>
      <c r="J19" s="138">
        <v>0</v>
      </c>
      <c r="K19" s="138">
        <v>0</v>
      </c>
      <c r="L19" s="138">
        <v>0</v>
      </c>
      <c r="M19" s="138">
        <v>0</v>
      </c>
      <c r="N19" s="138">
        <v>0</v>
      </c>
      <c r="O19" s="138">
        <v>0</v>
      </c>
      <c r="P19" s="138">
        <v>0</v>
      </c>
      <c r="Q19" s="138">
        <v>0</v>
      </c>
      <c r="R19" s="138">
        <v>0</v>
      </c>
      <c r="S19" s="138">
        <v>0</v>
      </c>
    </row>
    <row r="20" spans="1:19">
      <c r="A20" s="59">
        <v>13</v>
      </c>
      <c r="B20" s="87" t="s">
        <v>70</v>
      </c>
      <c r="C20" s="138">
        <v>0</v>
      </c>
      <c r="D20" s="138">
        <v>0</v>
      </c>
      <c r="E20" s="138">
        <v>0</v>
      </c>
      <c r="F20" s="138">
        <v>0</v>
      </c>
      <c r="G20" s="138">
        <v>0</v>
      </c>
      <c r="H20" s="138">
        <v>0</v>
      </c>
      <c r="I20" s="138">
        <v>0</v>
      </c>
      <c r="J20" s="138">
        <v>0</v>
      </c>
      <c r="K20" s="138">
        <v>0</v>
      </c>
      <c r="L20" s="138">
        <v>0</v>
      </c>
      <c r="M20" s="138">
        <v>0</v>
      </c>
      <c r="N20" s="138">
        <v>0</v>
      </c>
      <c r="O20" s="138">
        <v>0</v>
      </c>
      <c r="P20" s="138">
        <v>0</v>
      </c>
      <c r="Q20" s="138">
        <v>0</v>
      </c>
      <c r="R20" s="138">
        <v>0</v>
      </c>
      <c r="S20" s="138">
        <v>0</v>
      </c>
    </row>
    <row r="21" spans="1:19">
      <c r="A21" s="59">
        <v>14</v>
      </c>
      <c r="B21" s="87" t="s">
        <v>143</v>
      </c>
      <c r="C21" s="138">
        <v>60683542.290000007</v>
      </c>
      <c r="D21" s="138">
        <v>0</v>
      </c>
      <c r="E21" s="138">
        <v>13401.26</v>
      </c>
      <c r="F21" s="138">
        <v>0</v>
      </c>
      <c r="G21" s="138">
        <v>0</v>
      </c>
      <c r="H21" s="138">
        <v>0</v>
      </c>
      <c r="I21" s="138">
        <v>0</v>
      </c>
      <c r="J21" s="138">
        <v>0</v>
      </c>
      <c r="K21" s="138">
        <v>0</v>
      </c>
      <c r="L21" s="138">
        <v>0</v>
      </c>
      <c r="M21" s="138">
        <v>86794775.675959125</v>
      </c>
      <c r="N21" s="138">
        <v>0</v>
      </c>
      <c r="O21" s="138">
        <v>0</v>
      </c>
      <c r="P21" s="138">
        <v>0</v>
      </c>
      <c r="Q21" s="138">
        <v>5500000</v>
      </c>
      <c r="R21" s="138">
        <v>0</v>
      </c>
      <c r="S21" s="138">
        <v>100547455.92795913</v>
      </c>
    </row>
    <row r="22" spans="1:19" ht="14.4" thickBot="1">
      <c r="A22" s="53"/>
      <c r="B22" s="83" t="s">
        <v>66</v>
      </c>
      <c r="C22" s="138">
        <v>252409903.60978669</v>
      </c>
      <c r="D22" s="138">
        <v>0</v>
      </c>
      <c r="E22" s="138">
        <v>59996505.919999994</v>
      </c>
      <c r="F22" s="138">
        <v>0</v>
      </c>
      <c r="G22" s="138">
        <v>179049904.389617</v>
      </c>
      <c r="H22" s="138">
        <v>838736.56640000001</v>
      </c>
      <c r="I22" s="138">
        <v>23764444.040000003</v>
      </c>
      <c r="J22" s="138">
        <v>0</v>
      </c>
      <c r="K22" s="138">
        <v>679591073.75114751</v>
      </c>
      <c r="L22" s="138">
        <v>6011348.1350999987</v>
      </c>
      <c r="M22" s="138">
        <v>905842154.38311005</v>
      </c>
      <c r="N22" s="138">
        <v>53871373.754160203</v>
      </c>
      <c r="O22" s="138">
        <v>29786391.301151995</v>
      </c>
      <c r="P22" s="138">
        <v>0</v>
      </c>
      <c r="Q22" s="138">
        <v>5500000</v>
      </c>
      <c r="R22" s="138">
        <v>0</v>
      </c>
      <c r="S22" s="138">
        <v>1619187479.04229</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2" tint="-9.9978637043366805E-2"/>
  </sheetPr>
  <dimension ref="A1:V28"/>
  <sheetViews>
    <sheetView workbookViewId="0">
      <pane xSplit="2" ySplit="6" topLeftCell="C7" activePane="bottomRight" state="frozen"/>
      <selection activeCell="B36" sqref="B36:C36"/>
      <selection pane="topRight" activeCell="B36" sqref="B36:C36"/>
      <selection pane="bottomLeft" activeCell="B36" sqref="B36:C36"/>
      <selection pane="bottomRight" activeCell="C7" sqref="C7"/>
    </sheetView>
  </sheetViews>
  <sheetFormatPr defaultColWidth="9.109375" defaultRowHeight="13.8"/>
  <cols>
    <col min="1" max="1" width="10.5546875" style="1" bestFit="1" customWidth="1"/>
    <col min="2" max="2" width="97" style="1" bestFit="1" customWidth="1"/>
    <col min="3" max="3" width="19" style="1" customWidth="1"/>
    <col min="4" max="4" width="19.5546875" style="1" customWidth="1"/>
    <col min="5" max="5" width="31.109375" style="1" customWidth="1"/>
    <col min="6" max="6" width="29.109375" style="1" customWidth="1"/>
    <col min="7" max="7" width="28.5546875" style="1" customWidth="1"/>
    <col min="8" max="8" width="26.44140625" style="1" customWidth="1"/>
    <col min="9" max="9" width="23.6640625" style="1" customWidth="1"/>
    <col min="10" max="10" width="21.5546875" style="1" customWidth="1"/>
    <col min="11" max="11" width="15.6640625" style="1" customWidth="1"/>
    <col min="12" max="12" width="13.33203125" style="1" customWidth="1"/>
    <col min="13" max="13" width="20.88671875" style="1" customWidth="1"/>
    <col min="14" max="14" width="19.33203125" style="1" customWidth="1"/>
    <col min="15" max="15" width="18.44140625" style="1" customWidth="1"/>
    <col min="16" max="16" width="19" style="1" customWidth="1"/>
    <col min="17" max="17" width="20.33203125" style="1" customWidth="1"/>
    <col min="18" max="18" width="18" style="1" customWidth="1"/>
    <col min="19" max="19" width="36" style="1" customWidth="1"/>
    <col min="20" max="20" width="19.44140625" style="1" customWidth="1"/>
    <col min="21" max="21" width="19.109375" style="1" customWidth="1"/>
    <col min="22" max="22" width="20" style="1" customWidth="1"/>
    <col min="23" max="16384" width="9.109375" style="8"/>
  </cols>
  <sheetData>
    <row r="1" spans="1:22">
      <c r="A1" s="1" t="s">
        <v>97</v>
      </c>
      <c r="B1" s="1" t="str">
        <f>Info!C2</f>
        <v>სს ტერაბანკი</v>
      </c>
    </row>
    <row r="2" spans="1:22">
      <c r="A2" s="1" t="s">
        <v>98</v>
      </c>
      <c r="B2" s="243">
        <f>'1. key ratios'!B2</f>
        <v>45838</v>
      </c>
    </row>
    <row r="4" spans="1:22" ht="28.2" thickBot="1">
      <c r="A4" s="1" t="s">
        <v>249</v>
      </c>
      <c r="B4" s="144" t="s">
        <v>283</v>
      </c>
      <c r="V4" s="113" t="s">
        <v>76</v>
      </c>
    </row>
    <row r="5" spans="1:22">
      <c r="A5" s="51"/>
      <c r="B5" s="52"/>
      <c r="C5" s="678" t="s">
        <v>105</v>
      </c>
      <c r="D5" s="679"/>
      <c r="E5" s="679"/>
      <c r="F5" s="679"/>
      <c r="G5" s="679"/>
      <c r="H5" s="679"/>
      <c r="I5" s="679"/>
      <c r="J5" s="679"/>
      <c r="K5" s="679"/>
      <c r="L5" s="680"/>
      <c r="M5" s="678" t="s">
        <v>106</v>
      </c>
      <c r="N5" s="679"/>
      <c r="O5" s="679"/>
      <c r="P5" s="679"/>
      <c r="Q5" s="679"/>
      <c r="R5" s="679"/>
      <c r="S5" s="680"/>
      <c r="T5" s="683" t="s">
        <v>281</v>
      </c>
      <c r="U5" s="683" t="s">
        <v>280</v>
      </c>
      <c r="V5" s="681" t="s">
        <v>107</v>
      </c>
    </row>
    <row r="6" spans="1:22" s="29" customFormat="1" ht="138">
      <c r="A6" s="57"/>
      <c r="B6" s="89"/>
      <c r="C6" s="49" t="s">
        <v>108</v>
      </c>
      <c r="D6" s="48" t="s">
        <v>109</v>
      </c>
      <c r="E6" s="46" t="s">
        <v>110</v>
      </c>
      <c r="F6" s="46" t="s">
        <v>275</v>
      </c>
      <c r="G6" s="48" t="s">
        <v>111</v>
      </c>
      <c r="H6" s="48" t="s">
        <v>112</v>
      </c>
      <c r="I6" s="48" t="s">
        <v>113</v>
      </c>
      <c r="J6" s="48" t="s">
        <v>142</v>
      </c>
      <c r="K6" s="48" t="s">
        <v>114</v>
      </c>
      <c r="L6" s="50" t="s">
        <v>115</v>
      </c>
      <c r="M6" s="49" t="s">
        <v>116</v>
      </c>
      <c r="N6" s="48" t="s">
        <v>117</v>
      </c>
      <c r="O6" s="48" t="s">
        <v>118</v>
      </c>
      <c r="P6" s="48" t="s">
        <v>119</v>
      </c>
      <c r="Q6" s="48" t="s">
        <v>120</v>
      </c>
      <c r="R6" s="48" t="s">
        <v>121</v>
      </c>
      <c r="S6" s="50" t="s">
        <v>122</v>
      </c>
      <c r="T6" s="684"/>
      <c r="U6" s="684"/>
      <c r="V6" s="682"/>
    </row>
    <row r="7" spans="1:22">
      <c r="A7" s="82">
        <v>1</v>
      </c>
      <c r="B7" s="87" t="s">
        <v>123</v>
      </c>
      <c r="C7" s="139">
        <v>0</v>
      </c>
      <c r="D7" s="139">
        <v>0</v>
      </c>
      <c r="E7" s="139">
        <v>0</v>
      </c>
      <c r="F7" s="139">
        <v>0</v>
      </c>
      <c r="G7" s="139">
        <v>0</v>
      </c>
      <c r="H7" s="139">
        <v>0</v>
      </c>
      <c r="I7" s="139">
        <v>0</v>
      </c>
      <c r="J7" s="139">
        <v>0</v>
      </c>
      <c r="K7" s="139">
        <v>0</v>
      </c>
      <c r="L7" s="139">
        <v>0</v>
      </c>
      <c r="M7" s="139">
        <v>0</v>
      </c>
      <c r="N7" s="139">
        <v>0</v>
      </c>
      <c r="O7" s="139">
        <v>0</v>
      </c>
      <c r="P7" s="139">
        <v>0</v>
      </c>
      <c r="Q7" s="139">
        <v>0</v>
      </c>
      <c r="R7" s="139">
        <v>0</v>
      </c>
      <c r="S7" s="139">
        <v>0</v>
      </c>
      <c r="T7" s="139">
        <v>0</v>
      </c>
      <c r="U7" s="139">
        <v>0</v>
      </c>
      <c r="V7" s="139">
        <v>0</v>
      </c>
    </row>
    <row r="8" spans="1:22">
      <c r="A8" s="82">
        <v>2</v>
      </c>
      <c r="B8" s="87" t="s">
        <v>124</v>
      </c>
      <c r="C8" s="139">
        <v>0</v>
      </c>
      <c r="D8" s="139">
        <v>0</v>
      </c>
      <c r="E8" s="139">
        <v>0</v>
      </c>
      <c r="F8" s="139">
        <v>0</v>
      </c>
      <c r="G8" s="139">
        <v>0</v>
      </c>
      <c r="H8" s="139">
        <v>0</v>
      </c>
      <c r="I8" s="139">
        <v>0</v>
      </c>
      <c r="J8" s="139">
        <v>0</v>
      </c>
      <c r="K8" s="139">
        <v>0</v>
      </c>
      <c r="L8" s="139">
        <v>0</v>
      </c>
      <c r="M8" s="139">
        <v>0</v>
      </c>
      <c r="N8" s="139">
        <v>0</v>
      </c>
      <c r="O8" s="139">
        <v>0</v>
      </c>
      <c r="P8" s="139">
        <v>0</v>
      </c>
      <c r="Q8" s="139">
        <v>0</v>
      </c>
      <c r="R8" s="139">
        <v>0</v>
      </c>
      <c r="S8" s="139">
        <v>0</v>
      </c>
      <c r="T8" s="139">
        <v>0</v>
      </c>
      <c r="U8" s="139">
        <v>0</v>
      </c>
      <c r="V8" s="139">
        <v>0</v>
      </c>
    </row>
    <row r="9" spans="1:22">
      <c r="A9" s="82">
        <v>3</v>
      </c>
      <c r="B9" s="87" t="s">
        <v>125</v>
      </c>
      <c r="C9" s="139">
        <v>0</v>
      </c>
      <c r="D9" s="139">
        <v>0</v>
      </c>
      <c r="E9" s="139">
        <v>0</v>
      </c>
      <c r="F9" s="139">
        <v>0</v>
      </c>
      <c r="G9" s="139">
        <v>0</v>
      </c>
      <c r="H9" s="139">
        <v>0</v>
      </c>
      <c r="I9" s="139">
        <v>0</v>
      </c>
      <c r="J9" s="139">
        <v>0</v>
      </c>
      <c r="K9" s="139">
        <v>0</v>
      </c>
      <c r="L9" s="139">
        <v>0</v>
      </c>
      <c r="M9" s="139">
        <v>0</v>
      </c>
      <c r="N9" s="139">
        <v>0</v>
      </c>
      <c r="O9" s="139">
        <v>0</v>
      </c>
      <c r="P9" s="139">
        <v>0</v>
      </c>
      <c r="Q9" s="139">
        <v>0</v>
      </c>
      <c r="R9" s="139">
        <v>0</v>
      </c>
      <c r="S9" s="139">
        <v>0</v>
      </c>
      <c r="T9" s="139">
        <v>0</v>
      </c>
      <c r="U9" s="139">
        <v>0</v>
      </c>
      <c r="V9" s="139">
        <v>0</v>
      </c>
    </row>
    <row r="10" spans="1:22">
      <c r="A10" s="82">
        <v>4</v>
      </c>
      <c r="B10" s="87" t="s">
        <v>126</v>
      </c>
      <c r="C10" s="139">
        <v>0</v>
      </c>
      <c r="D10" s="139">
        <v>0</v>
      </c>
      <c r="E10" s="139">
        <v>0</v>
      </c>
      <c r="F10" s="139">
        <v>0</v>
      </c>
      <c r="G10" s="139">
        <v>0</v>
      </c>
      <c r="H10" s="139">
        <v>0</v>
      </c>
      <c r="I10" s="139">
        <v>0</v>
      </c>
      <c r="J10" s="139">
        <v>0</v>
      </c>
      <c r="K10" s="139">
        <v>0</v>
      </c>
      <c r="L10" s="139">
        <v>0</v>
      </c>
      <c r="M10" s="139">
        <v>0</v>
      </c>
      <c r="N10" s="139">
        <v>0</v>
      </c>
      <c r="O10" s="139">
        <v>0</v>
      </c>
      <c r="P10" s="139">
        <v>0</v>
      </c>
      <c r="Q10" s="139">
        <v>0</v>
      </c>
      <c r="R10" s="139">
        <v>0</v>
      </c>
      <c r="S10" s="139">
        <v>0</v>
      </c>
      <c r="T10" s="139">
        <v>0</v>
      </c>
      <c r="U10" s="139">
        <v>0</v>
      </c>
      <c r="V10" s="139">
        <v>0</v>
      </c>
    </row>
    <row r="11" spans="1:22">
      <c r="A11" s="82">
        <v>5</v>
      </c>
      <c r="B11" s="87" t="s">
        <v>920</v>
      </c>
      <c r="C11" s="139">
        <v>0</v>
      </c>
      <c r="D11" s="139">
        <v>0</v>
      </c>
      <c r="E11" s="139">
        <v>0</v>
      </c>
      <c r="F11" s="139">
        <v>0</v>
      </c>
      <c r="G11" s="139">
        <v>0</v>
      </c>
      <c r="H11" s="139">
        <v>0</v>
      </c>
      <c r="I11" s="139">
        <v>0</v>
      </c>
      <c r="J11" s="139">
        <v>0</v>
      </c>
      <c r="K11" s="139">
        <v>0</v>
      </c>
      <c r="L11" s="139">
        <v>0</v>
      </c>
      <c r="M11" s="139">
        <v>0</v>
      </c>
      <c r="N11" s="139">
        <v>0</v>
      </c>
      <c r="O11" s="139">
        <v>0</v>
      </c>
      <c r="P11" s="139">
        <v>0</v>
      </c>
      <c r="Q11" s="139">
        <v>0</v>
      </c>
      <c r="R11" s="139">
        <v>0</v>
      </c>
      <c r="S11" s="139">
        <v>0</v>
      </c>
      <c r="T11" s="139">
        <v>0</v>
      </c>
      <c r="U11" s="139">
        <v>0</v>
      </c>
      <c r="V11" s="139">
        <v>0</v>
      </c>
    </row>
    <row r="12" spans="1:22">
      <c r="A12" s="82">
        <v>6</v>
      </c>
      <c r="B12" s="87" t="s">
        <v>127</v>
      </c>
      <c r="C12" s="139">
        <v>0</v>
      </c>
      <c r="D12" s="139">
        <v>0</v>
      </c>
      <c r="E12" s="139">
        <v>0</v>
      </c>
      <c r="F12" s="139">
        <v>0</v>
      </c>
      <c r="G12" s="139">
        <v>0</v>
      </c>
      <c r="H12" s="139">
        <v>0</v>
      </c>
      <c r="I12" s="139">
        <v>0</v>
      </c>
      <c r="J12" s="139">
        <v>0</v>
      </c>
      <c r="K12" s="139">
        <v>0</v>
      </c>
      <c r="L12" s="139">
        <v>0</v>
      </c>
      <c r="M12" s="139">
        <v>0</v>
      </c>
      <c r="N12" s="139">
        <v>0</v>
      </c>
      <c r="O12" s="139">
        <v>0</v>
      </c>
      <c r="P12" s="139">
        <v>0</v>
      </c>
      <c r="Q12" s="139">
        <v>0</v>
      </c>
      <c r="R12" s="139">
        <v>0</v>
      </c>
      <c r="S12" s="139">
        <v>0</v>
      </c>
      <c r="T12" s="139">
        <v>0</v>
      </c>
      <c r="U12" s="139">
        <v>0</v>
      </c>
      <c r="V12" s="139">
        <v>0</v>
      </c>
    </row>
    <row r="13" spans="1:22">
      <c r="A13" s="82">
        <v>7</v>
      </c>
      <c r="B13" s="87" t="s">
        <v>71</v>
      </c>
      <c r="C13" s="139">
        <v>0</v>
      </c>
      <c r="D13" s="139">
        <v>28150201.052500006</v>
      </c>
      <c r="E13" s="139">
        <v>0</v>
      </c>
      <c r="F13" s="139">
        <v>0</v>
      </c>
      <c r="G13" s="139">
        <v>0</v>
      </c>
      <c r="H13" s="139">
        <v>0</v>
      </c>
      <c r="I13" s="139">
        <v>0</v>
      </c>
      <c r="J13" s="139">
        <v>0</v>
      </c>
      <c r="K13" s="139">
        <v>0</v>
      </c>
      <c r="L13" s="139">
        <v>0</v>
      </c>
      <c r="M13" s="139">
        <v>18545446.383552816</v>
      </c>
      <c r="N13" s="139">
        <v>0</v>
      </c>
      <c r="O13" s="139">
        <v>438104.26</v>
      </c>
      <c r="P13" s="139">
        <v>0</v>
      </c>
      <c r="Q13" s="139">
        <v>0</v>
      </c>
      <c r="R13" s="139">
        <v>0</v>
      </c>
      <c r="S13" s="139">
        <v>0</v>
      </c>
      <c r="T13" s="139">
        <v>44888922.698052824</v>
      </c>
      <c r="U13" s="139">
        <v>2244828.9980000001</v>
      </c>
      <c r="V13" s="139">
        <v>47133751.696052819</v>
      </c>
    </row>
    <row r="14" spans="1:22">
      <c r="A14" s="82">
        <v>8</v>
      </c>
      <c r="B14" s="87" t="s">
        <v>72</v>
      </c>
      <c r="C14" s="139">
        <v>0</v>
      </c>
      <c r="D14" s="139">
        <v>4443156.043250002</v>
      </c>
      <c r="E14" s="139">
        <v>0</v>
      </c>
      <c r="F14" s="139">
        <v>0</v>
      </c>
      <c r="G14" s="139">
        <v>0</v>
      </c>
      <c r="H14" s="139">
        <v>0</v>
      </c>
      <c r="I14" s="139">
        <v>0</v>
      </c>
      <c r="J14" s="139">
        <v>0</v>
      </c>
      <c r="K14" s="139">
        <v>0</v>
      </c>
      <c r="L14" s="139">
        <v>0</v>
      </c>
      <c r="M14" s="139">
        <v>7212988.0284897964</v>
      </c>
      <c r="N14" s="139">
        <v>0</v>
      </c>
      <c r="O14" s="139">
        <v>18227109.857624143</v>
      </c>
      <c r="P14" s="139">
        <v>0</v>
      </c>
      <c r="Q14" s="139">
        <v>0</v>
      </c>
      <c r="R14" s="139">
        <v>0</v>
      </c>
      <c r="S14" s="139">
        <v>0</v>
      </c>
      <c r="T14" s="139">
        <v>29202791.118813943</v>
      </c>
      <c r="U14" s="139">
        <v>680462.81055000017</v>
      </c>
      <c r="V14" s="139">
        <v>29883253.929363944</v>
      </c>
    </row>
    <row r="15" spans="1:22">
      <c r="A15" s="82">
        <v>9</v>
      </c>
      <c r="B15" s="87" t="s">
        <v>921</v>
      </c>
      <c r="C15" s="139">
        <v>0</v>
      </c>
      <c r="D15" s="139">
        <v>0</v>
      </c>
      <c r="E15" s="139">
        <v>0</v>
      </c>
      <c r="F15" s="139">
        <v>0</v>
      </c>
      <c r="G15" s="139">
        <v>0</v>
      </c>
      <c r="H15" s="139">
        <v>0</v>
      </c>
      <c r="I15" s="139">
        <v>0</v>
      </c>
      <c r="J15" s="139">
        <v>0</v>
      </c>
      <c r="K15" s="139">
        <v>0</v>
      </c>
      <c r="L15" s="139">
        <v>0</v>
      </c>
      <c r="M15" s="139">
        <v>220431.66850354895</v>
      </c>
      <c r="N15" s="139">
        <v>0</v>
      </c>
      <c r="O15" s="139">
        <v>588635.70727540401</v>
      </c>
      <c r="P15" s="139">
        <v>0</v>
      </c>
      <c r="Q15" s="139">
        <v>0</v>
      </c>
      <c r="R15" s="139">
        <v>0</v>
      </c>
      <c r="S15" s="139">
        <v>0</v>
      </c>
      <c r="T15" s="139">
        <v>809067.37577895296</v>
      </c>
      <c r="U15" s="139">
        <v>0</v>
      </c>
      <c r="V15" s="139">
        <v>809067.37577895296</v>
      </c>
    </row>
    <row r="16" spans="1:22">
      <c r="A16" s="82">
        <v>10</v>
      </c>
      <c r="B16" s="87" t="s">
        <v>67</v>
      </c>
      <c r="C16" s="139">
        <v>0</v>
      </c>
      <c r="D16" s="139">
        <v>0</v>
      </c>
      <c r="E16" s="139">
        <v>0</v>
      </c>
      <c r="F16" s="139">
        <v>0</v>
      </c>
      <c r="G16" s="139">
        <v>0</v>
      </c>
      <c r="H16" s="139">
        <v>0</v>
      </c>
      <c r="I16" s="139">
        <v>0</v>
      </c>
      <c r="J16" s="139">
        <v>0</v>
      </c>
      <c r="K16" s="139">
        <v>0</v>
      </c>
      <c r="L16" s="139">
        <v>0</v>
      </c>
      <c r="M16" s="139">
        <v>2419564.5139296539</v>
      </c>
      <c r="N16" s="139">
        <v>0</v>
      </c>
      <c r="O16" s="139">
        <v>626751.56999999995</v>
      </c>
      <c r="P16" s="139">
        <v>0</v>
      </c>
      <c r="Q16" s="139">
        <v>0</v>
      </c>
      <c r="R16" s="139">
        <v>0</v>
      </c>
      <c r="S16" s="139">
        <v>0</v>
      </c>
      <c r="T16" s="139">
        <v>3046316.0839296537</v>
      </c>
      <c r="U16" s="139">
        <v>0</v>
      </c>
      <c r="V16" s="139">
        <v>3046316.0839296537</v>
      </c>
    </row>
    <row r="17" spans="1:22">
      <c r="A17" s="82">
        <v>11</v>
      </c>
      <c r="B17" s="87" t="s">
        <v>68</v>
      </c>
      <c r="C17" s="139">
        <v>0</v>
      </c>
      <c r="D17" s="139">
        <v>0</v>
      </c>
      <c r="E17" s="139">
        <v>0</v>
      </c>
      <c r="F17" s="139">
        <v>0</v>
      </c>
      <c r="G17" s="139">
        <v>0</v>
      </c>
      <c r="H17" s="139">
        <v>0</v>
      </c>
      <c r="I17" s="139">
        <v>0</v>
      </c>
      <c r="J17" s="139">
        <v>0</v>
      </c>
      <c r="K17" s="139">
        <v>0</v>
      </c>
      <c r="L17" s="139">
        <v>0</v>
      </c>
      <c r="M17" s="139">
        <v>0</v>
      </c>
      <c r="N17" s="139">
        <v>0</v>
      </c>
      <c r="O17" s="139">
        <v>0</v>
      </c>
      <c r="P17" s="139">
        <v>0</v>
      </c>
      <c r="Q17" s="139">
        <v>0</v>
      </c>
      <c r="R17" s="139">
        <v>0</v>
      </c>
      <c r="S17" s="139">
        <v>0</v>
      </c>
      <c r="T17" s="139">
        <v>0</v>
      </c>
      <c r="U17" s="139">
        <v>0</v>
      </c>
      <c r="V17" s="139">
        <v>0</v>
      </c>
    </row>
    <row r="18" spans="1:22">
      <c r="A18" s="82">
        <v>12</v>
      </c>
      <c r="B18" s="87" t="s">
        <v>69</v>
      </c>
      <c r="C18" s="139">
        <v>0</v>
      </c>
      <c r="D18" s="139">
        <v>0</v>
      </c>
      <c r="E18" s="139">
        <v>0</v>
      </c>
      <c r="F18" s="139">
        <v>0</v>
      </c>
      <c r="G18" s="139">
        <v>0</v>
      </c>
      <c r="H18" s="139">
        <v>0</v>
      </c>
      <c r="I18" s="139">
        <v>0</v>
      </c>
      <c r="J18" s="139">
        <v>0</v>
      </c>
      <c r="K18" s="139">
        <v>0</v>
      </c>
      <c r="L18" s="139">
        <v>0</v>
      </c>
      <c r="M18" s="139">
        <v>0</v>
      </c>
      <c r="N18" s="139">
        <v>0</v>
      </c>
      <c r="O18" s="139">
        <v>0</v>
      </c>
      <c r="P18" s="139">
        <v>0</v>
      </c>
      <c r="Q18" s="139">
        <v>0</v>
      </c>
      <c r="R18" s="139">
        <v>0</v>
      </c>
      <c r="S18" s="139">
        <v>0</v>
      </c>
      <c r="T18" s="139">
        <v>0</v>
      </c>
      <c r="U18" s="139">
        <v>0</v>
      </c>
      <c r="V18" s="139">
        <v>0</v>
      </c>
    </row>
    <row r="19" spans="1:22">
      <c r="A19" s="82">
        <v>13</v>
      </c>
      <c r="B19" s="87" t="s">
        <v>70</v>
      </c>
      <c r="C19" s="139">
        <v>0</v>
      </c>
      <c r="D19" s="139">
        <v>0</v>
      </c>
      <c r="E19" s="139">
        <v>0</v>
      </c>
      <c r="F19" s="139">
        <v>0</v>
      </c>
      <c r="G19" s="139">
        <v>0</v>
      </c>
      <c r="H19" s="139">
        <v>0</v>
      </c>
      <c r="I19" s="139">
        <v>0</v>
      </c>
      <c r="J19" s="139">
        <v>0</v>
      </c>
      <c r="K19" s="139">
        <v>0</v>
      </c>
      <c r="L19" s="139">
        <v>0</v>
      </c>
      <c r="M19" s="139">
        <v>0</v>
      </c>
      <c r="N19" s="139">
        <v>0</v>
      </c>
      <c r="O19" s="139">
        <v>0</v>
      </c>
      <c r="P19" s="139">
        <v>0</v>
      </c>
      <c r="Q19" s="139">
        <v>0</v>
      </c>
      <c r="R19" s="139">
        <v>0</v>
      </c>
      <c r="S19" s="139">
        <v>0</v>
      </c>
      <c r="T19" s="139">
        <v>0</v>
      </c>
      <c r="U19" s="139">
        <v>0</v>
      </c>
      <c r="V19" s="139">
        <v>0</v>
      </c>
    </row>
    <row r="20" spans="1:22">
      <c r="A20" s="82">
        <v>14</v>
      </c>
      <c r="B20" s="87" t="s">
        <v>143</v>
      </c>
      <c r="C20" s="139">
        <v>0</v>
      </c>
      <c r="D20" s="139">
        <v>0</v>
      </c>
      <c r="E20" s="139">
        <v>0</v>
      </c>
      <c r="F20" s="139">
        <v>0</v>
      </c>
      <c r="G20" s="139">
        <v>0</v>
      </c>
      <c r="H20" s="139">
        <v>0</v>
      </c>
      <c r="I20" s="139">
        <v>0</v>
      </c>
      <c r="J20" s="139">
        <v>0</v>
      </c>
      <c r="K20" s="139">
        <v>0</v>
      </c>
      <c r="L20" s="139">
        <v>0</v>
      </c>
      <c r="M20" s="139">
        <v>0</v>
      </c>
      <c r="N20" s="139">
        <v>0</v>
      </c>
      <c r="O20" s="139">
        <v>0</v>
      </c>
      <c r="P20" s="139">
        <v>0</v>
      </c>
      <c r="Q20" s="139">
        <v>0</v>
      </c>
      <c r="R20" s="139">
        <v>0</v>
      </c>
      <c r="S20" s="139">
        <v>0</v>
      </c>
      <c r="T20" s="139">
        <v>0</v>
      </c>
      <c r="U20" s="139">
        <v>0</v>
      </c>
      <c r="V20" s="139">
        <v>0</v>
      </c>
    </row>
    <row r="21" spans="1:22" ht="14.4" thickBot="1">
      <c r="A21" s="53"/>
      <c r="B21" s="54" t="s">
        <v>66</v>
      </c>
      <c r="C21" s="139">
        <v>0</v>
      </c>
      <c r="D21" s="139">
        <v>32593357.095750008</v>
      </c>
      <c r="E21" s="139">
        <v>0</v>
      </c>
      <c r="F21" s="139">
        <v>0</v>
      </c>
      <c r="G21" s="139">
        <v>0</v>
      </c>
      <c r="H21" s="139">
        <v>0</v>
      </c>
      <c r="I21" s="139">
        <v>0</v>
      </c>
      <c r="J21" s="139">
        <v>0</v>
      </c>
      <c r="K21" s="139">
        <v>0</v>
      </c>
      <c r="L21" s="139">
        <v>0</v>
      </c>
      <c r="M21" s="139">
        <v>28398430.594475813</v>
      </c>
      <c r="N21" s="139">
        <v>0</v>
      </c>
      <c r="O21" s="139">
        <v>19880601.394899551</v>
      </c>
      <c r="P21" s="139">
        <v>0</v>
      </c>
      <c r="Q21" s="139">
        <v>0</v>
      </c>
      <c r="R21" s="139">
        <v>0</v>
      </c>
      <c r="S21" s="139">
        <v>0</v>
      </c>
      <c r="T21" s="139">
        <v>77947097.276575387</v>
      </c>
      <c r="U21" s="139">
        <v>2925291.8085500002</v>
      </c>
      <c r="V21" s="139">
        <v>80872389.085125372</v>
      </c>
    </row>
    <row r="24" spans="1:22">
      <c r="C24" s="32"/>
      <c r="D24" s="32"/>
      <c r="E24" s="32"/>
    </row>
    <row r="25" spans="1:22">
      <c r="A25" s="28"/>
      <c r="B25" s="28"/>
      <c r="D25" s="32"/>
      <c r="E25" s="32"/>
    </row>
    <row r="26" spans="1:22">
      <c r="A26" s="28"/>
      <c r="B26" s="47"/>
      <c r="D26" s="32"/>
      <c r="E26" s="32"/>
    </row>
    <row r="27" spans="1:22">
      <c r="A27" s="28"/>
      <c r="B27" s="28"/>
      <c r="D27" s="32"/>
      <c r="E27" s="32"/>
    </row>
    <row r="28" spans="1:22">
      <c r="A28" s="28"/>
      <c r="B28" s="47"/>
      <c r="D28" s="32"/>
      <c r="E28" s="32"/>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2" tint="-9.9978637043366805E-2"/>
  </sheetPr>
  <dimension ref="A1:I28"/>
  <sheetViews>
    <sheetView zoomScaleNormal="100" workbookViewId="0">
      <pane xSplit="1" ySplit="7" topLeftCell="B8" activePane="bottomRight" state="frozen"/>
      <selection activeCell="B36" sqref="B36:C36"/>
      <selection pane="topRight" activeCell="B36" sqref="B36:C36"/>
      <selection pane="bottomLeft" activeCell="B36" sqref="B36:C36"/>
      <selection pane="bottomRight" activeCell="B8" sqref="B8"/>
    </sheetView>
  </sheetViews>
  <sheetFormatPr defaultColWidth="9.109375" defaultRowHeight="13.8"/>
  <cols>
    <col min="1" max="1" width="10.5546875" style="1" bestFit="1" customWidth="1"/>
    <col min="2" max="2" width="101.88671875" style="1" customWidth="1"/>
    <col min="3" max="3" width="13.6640625" style="1" customWidth="1"/>
    <col min="4" max="4" width="14.88671875" style="1" bestFit="1" customWidth="1"/>
    <col min="5" max="5" width="17.6640625" style="1" customWidth="1"/>
    <col min="6" max="6" width="15.88671875" style="1" customWidth="1"/>
    <col min="7" max="7" width="17.44140625" style="1" customWidth="1"/>
    <col min="8" max="8" width="15.33203125" style="1" customWidth="1"/>
    <col min="9" max="16384" width="9.109375" style="8"/>
  </cols>
  <sheetData>
    <row r="1" spans="1:9">
      <c r="A1" s="1" t="s">
        <v>97</v>
      </c>
      <c r="B1" s="1" t="str">
        <f>Info!C2</f>
        <v>სს ტერაბანკი</v>
      </c>
    </row>
    <row r="2" spans="1:9">
      <c r="A2" s="1" t="s">
        <v>98</v>
      </c>
      <c r="B2" s="243">
        <f>'1. key ratios'!B2</f>
        <v>45838</v>
      </c>
    </row>
    <row r="4" spans="1:9" ht="14.4" thickBot="1">
      <c r="A4" s="1" t="s">
        <v>250</v>
      </c>
      <c r="B4" s="22" t="s">
        <v>284</v>
      </c>
    </row>
    <row r="5" spans="1:9">
      <c r="A5" s="51"/>
      <c r="B5" s="80"/>
      <c r="C5" s="84" t="s">
        <v>0</v>
      </c>
      <c r="D5" s="84" t="s">
        <v>1</v>
      </c>
      <c r="E5" s="84" t="s">
        <v>2</v>
      </c>
      <c r="F5" s="84" t="s">
        <v>3</v>
      </c>
      <c r="G5" s="141" t="s">
        <v>4</v>
      </c>
      <c r="H5" s="85" t="s">
        <v>5</v>
      </c>
      <c r="I5" s="18"/>
    </row>
    <row r="6" spans="1:9" ht="15" customHeight="1">
      <c r="A6" s="79"/>
      <c r="B6" s="16"/>
      <c r="C6" s="676" t="s">
        <v>276</v>
      </c>
      <c r="D6" s="687" t="s">
        <v>297</v>
      </c>
      <c r="E6" s="688"/>
      <c r="F6" s="676" t="s">
        <v>303</v>
      </c>
      <c r="G6" s="676" t="s">
        <v>304</v>
      </c>
      <c r="H6" s="685" t="s">
        <v>278</v>
      </c>
      <c r="I6" s="18"/>
    </row>
    <row r="7" spans="1:9" ht="69">
      <c r="A7" s="79"/>
      <c r="B7" s="16"/>
      <c r="C7" s="677"/>
      <c r="D7" s="142" t="s">
        <v>279</v>
      </c>
      <c r="E7" s="142" t="s">
        <v>277</v>
      </c>
      <c r="F7" s="677"/>
      <c r="G7" s="677"/>
      <c r="H7" s="686"/>
      <c r="I7" s="18"/>
    </row>
    <row r="8" spans="1:9">
      <c r="A8" s="44">
        <v>1</v>
      </c>
      <c r="B8" s="87" t="s">
        <v>123</v>
      </c>
      <c r="C8" s="138">
        <v>304091594.68978667</v>
      </c>
      <c r="D8" s="138">
        <v>0</v>
      </c>
      <c r="E8" s="138">
        <v>0</v>
      </c>
      <c r="F8" s="138">
        <v>112365233.37</v>
      </c>
      <c r="G8" s="138">
        <v>112365233.37</v>
      </c>
      <c r="H8" s="495">
        <v>0.36951114510293281</v>
      </c>
    </row>
    <row r="9" spans="1:9" ht="15" customHeight="1">
      <c r="A9" s="44">
        <v>2</v>
      </c>
      <c r="B9" s="87" t="s">
        <v>124</v>
      </c>
      <c r="C9" s="138">
        <v>0</v>
      </c>
      <c r="D9" s="138">
        <v>0</v>
      </c>
      <c r="E9" s="138">
        <v>0</v>
      </c>
      <c r="F9" s="138">
        <v>0</v>
      </c>
      <c r="G9" s="138">
        <v>0</v>
      </c>
      <c r="H9" s="495" t="s">
        <v>1028</v>
      </c>
    </row>
    <row r="10" spans="1:9">
      <c r="A10" s="44">
        <v>3</v>
      </c>
      <c r="B10" s="87" t="s">
        <v>125</v>
      </c>
      <c r="C10" s="138">
        <v>0</v>
      </c>
      <c r="D10" s="138">
        <v>0</v>
      </c>
      <c r="E10" s="138">
        <v>0</v>
      </c>
      <c r="F10" s="138">
        <v>0</v>
      </c>
      <c r="G10" s="138">
        <v>0</v>
      </c>
      <c r="H10" s="495" t="s">
        <v>1028</v>
      </c>
    </row>
    <row r="11" spans="1:9">
      <c r="A11" s="44">
        <v>4</v>
      </c>
      <c r="B11" s="87" t="s">
        <v>126</v>
      </c>
      <c r="C11" s="138">
        <v>0</v>
      </c>
      <c r="D11" s="138">
        <v>0</v>
      </c>
      <c r="E11" s="138">
        <v>0</v>
      </c>
      <c r="F11" s="138">
        <v>0</v>
      </c>
      <c r="G11" s="138">
        <v>0</v>
      </c>
      <c r="H11" s="495" t="s">
        <v>1028</v>
      </c>
    </row>
    <row r="12" spans="1:9">
      <c r="A12" s="44">
        <v>5</v>
      </c>
      <c r="B12" s="87" t="s">
        <v>920</v>
      </c>
      <c r="C12" s="138">
        <v>0</v>
      </c>
      <c r="D12" s="138">
        <v>0</v>
      </c>
      <c r="E12" s="138">
        <v>0</v>
      </c>
      <c r="F12" s="138">
        <v>0</v>
      </c>
      <c r="G12" s="138">
        <v>0</v>
      </c>
      <c r="H12" s="495" t="s">
        <v>1028</v>
      </c>
    </row>
    <row r="13" spans="1:9">
      <c r="A13" s="44">
        <v>6</v>
      </c>
      <c r="B13" s="87" t="s">
        <v>127</v>
      </c>
      <c r="C13" s="138">
        <v>84680569.799999997</v>
      </c>
      <c r="D13" s="138">
        <v>0</v>
      </c>
      <c r="E13" s="138">
        <v>0</v>
      </c>
      <c r="F13" s="138">
        <v>24811864.052000001</v>
      </c>
      <c r="G13" s="138">
        <v>24811864.052000001</v>
      </c>
      <c r="H13" s="495">
        <v>0.29300539793958735</v>
      </c>
    </row>
    <row r="14" spans="1:9">
      <c r="A14" s="44">
        <v>7</v>
      </c>
      <c r="B14" s="87" t="s">
        <v>71</v>
      </c>
      <c r="C14" s="138">
        <v>705749124.23715091</v>
      </c>
      <c r="D14" s="138">
        <v>110546893.97384259</v>
      </c>
      <c r="E14" s="138">
        <v>53871373.754160203</v>
      </c>
      <c r="F14" s="138">
        <v>759620497.99131107</v>
      </c>
      <c r="G14" s="138">
        <v>712486746.29525828</v>
      </c>
      <c r="H14" s="495">
        <v>0.93795092178174488</v>
      </c>
    </row>
    <row r="15" spans="1:9">
      <c r="A15" s="44">
        <v>8</v>
      </c>
      <c r="B15" s="87" t="s">
        <v>72</v>
      </c>
      <c r="C15" s="138">
        <v>679591073.75114751</v>
      </c>
      <c r="D15" s="138">
        <v>10979530.059</v>
      </c>
      <c r="E15" s="138">
        <v>6011348.1350999987</v>
      </c>
      <c r="F15" s="138">
        <v>514201816.41468561</v>
      </c>
      <c r="G15" s="138">
        <v>484318562.48532164</v>
      </c>
      <c r="H15" s="495">
        <v>0.70641314415554657</v>
      </c>
    </row>
    <row r="16" spans="1:9">
      <c r="A16" s="44">
        <v>9</v>
      </c>
      <c r="B16" s="87" t="s">
        <v>921</v>
      </c>
      <c r="C16" s="138">
        <v>179049904.389617</v>
      </c>
      <c r="D16" s="138">
        <v>1672254.4986</v>
      </c>
      <c r="E16" s="138">
        <v>838736.56640000001</v>
      </c>
      <c r="F16" s="138">
        <v>62961024.33460594</v>
      </c>
      <c r="G16" s="138">
        <v>62151956.958826989</v>
      </c>
      <c r="H16" s="495">
        <v>0.34550239875358901</v>
      </c>
    </row>
    <row r="17" spans="1:8">
      <c r="A17" s="44">
        <v>10</v>
      </c>
      <c r="B17" s="87" t="s">
        <v>67</v>
      </c>
      <c r="C17" s="138">
        <v>29786391.301151995</v>
      </c>
      <c r="D17" s="138">
        <v>0</v>
      </c>
      <c r="E17" s="138">
        <v>0</v>
      </c>
      <c r="F17" s="138">
        <v>44679586.951727994</v>
      </c>
      <c r="G17" s="138">
        <v>41633270.867798343</v>
      </c>
      <c r="H17" s="495">
        <v>1.3977279236974292</v>
      </c>
    </row>
    <row r="18" spans="1:8">
      <c r="A18" s="44">
        <v>11</v>
      </c>
      <c r="B18" s="87" t="s">
        <v>68</v>
      </c>
      <c r="C18" s="138">
        <v>0</v>
      </c>
      <c r="D18" s="138">
        <v>0</v>
      </c>
      <c r="E18" s="138">
        <v>0</v>
      </c>
      <c r="F18" s="138">
        <v>0</v>
      </c>
      <c r="G18" s="138">
        <v>0</v>
      </c>
      <c r="H18" s="495" t="s">
        <v>1028</v>
      </c>
    </row>
    <row r="19" spans="1:8">
      <c r="A19" s="44">
        <v>12</v>
      </c>
      <c r="B19" s="87" t="s">
        <v>69</v>
      </c>
      <c r="C19" s="138">
        <v>0</v>
      </c>
      <c r="D19" s="138">
        <v>0</v>
      </c>
      <c r="E19" s="138">
        <v>0</v>
      </c>
      <c r="F19" s="138">
        <v>0</v>
      </c>
      <c r="G19" s="138">
        <v>0</v>
      </c>
      <c r="H19" s="495" t="s">
        <v>1028</v>
      </c>
    </row>
    <row r="20" spans="1:8">
      <c r="A20" s="44">
        <v>13</v>
      </c>
      <c r="B20" s="87" t="s">
        <v>70</v>
      </c>
      <c r="C20" s="138">
        <v>0</v>
      </c>
      <c r="D20" s="138">
        <v>0</v>
      </c>
      <c r="E20" s="138">
        <v>0</v>
      </c>
      <c r="F20" s="138">
        <v>0</v>
      </c>
      <c r="G20" s="138">
        <v>0</v>
      </c>
      <c r="H20" s="495" t="s">
        <v>1028</v>
      </c>
    </row>
    <row r="21" spans="1:8">
      <c r="A21" s="44">
        <v>14</v>
      </c>
      <c r="B21" s="87" t="s">
        <v>143</v>
      </c>
      <c r="C21" s="138">
        <v>152991719.22595912</v>
      </c>
      <c r="D21" s="138">
        <v>0</v>
      </c>
      <c r="E21" s="138">
        <v>0</v>
      </c>
      <c r="F21" s="138">
        <v>100547455.92795913</v>
      </c>
      <c r="G21" s="138">
        <v>100547455.92795913</v>
      </c>
      <c r="H21" s="495">
        <v>0.65720848446350799</v>
      </c>
    </row>
    <row r="22" spans="1:8" ht="14.4" thickBot="1">
      <c r="A22" s="81"/>
      <c r="B22" s="86" t="s">
        <v>66</v>
      </c>
      <c r="C22" s="138">
        <v>2135940377.3948131</v>
      </c>
      <c r="D22" s="138">
        <v>123198678.5314426</v>
      </c>
      <c r="E22" s="138">
        <v>60721458.455660202</v>
      </c>
      <c r="F22" s="138">
        <v>1619187479.04229</v>
      </c>
      <c r="G22" s="138">
        <v>1538315089.9571645</v>
      </c>
      <c r="H22" s="495">
        <v>0.70029672517234809</v>
      </c>
    </row>
    <row r="28" spans="1:8" ht="10.5" customHeight="1"/>
  </sheetData>
  <mergeCells count="5">
    <mergeCell ref="C6:C7"/>
    <mergeCell ref="F6:F7"/>
    <mergeCell ref="G6:G7"/>
    <mergeCell ref="H6:H7"/>
    <mergeCell ref="D6:E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2" tint="-9.9978637043366805E-2"/>
  </sheetPr>
  <dimension ref="A1:K28"/>
  <sheetViews>
    <sheetView zoomScale="90" zoomScaleNormal="90" workbookViewId="0">
      <pane xSplit="2" ySplit="6" topLeftCell="C7" activePane="bottomRight" state="frozen"/>
      <selection activeCell="B36" sqref="B36:C36"/>
      <selection pane="topRight" activeCell="B36" sqref="B36:C36"/>
      <selection pane="bottomLeft" activeCell="B36" sqref="B36:C36"/>
      <selection pane="bottomRight" activeCell="C7" sqref="C7"/>
    </sheetView>
  </sheetViews>
  <sheetFormatPr defaultColWidth="9.109375" defaultRowHeight="13.8"/>
  <cols>
    <col min="1" max="1" width="10.5546875" style="1" bestFit="1" customWidth="1"/>
    <col min="2" max="2" width="104.109375" style="1" customWidth="1"/>
    <col min="3" max="3" width="12.6640625" style="1" customWidth="1"/>
    <col min="4" max="4" width="14.5546875" style="1" bestFit="1" customWidth="1"/>
    <col min="5" max="11" width="12.6640625" style="1" customWidth="1"/>
    <col min="12" max="16384" width="9.109375" style="1"/>
  </cols>
  <sheetData>
    <row r="1" spans="1:11">
      <c r="A1" s="1" t="s">
        <v>97</v>
      </c>
      <c r="B1" s="1" t="str">
        <f>Info!C2</f>
        <v>სს ტერაბანკი</v>
      </c>
    </row>
    <row r="2" spans="1:11">
      <c r="A2" s="1" t="s">
        <v>98</v>
      </c>
      <c r="B2" s="243">
        <f>'1. key ratios'!B2</f>
        <v>45838</v>
      </c>
    </row>
    <row r="4" spans="1:11" ht="14.4" thickBot="1">
      <c r="A4" s="1" t="s">
        <v>340</v>
      </c>
      <c r="B4" s="22" t="s">
        <v>339</v>
      </c>
    </row>
    <row r="5" spans="1:11" ht="30" customHeight="1">
      <c r="A5" s="692"/>
      <c r="B5" s="693"/>
      <c r="C5" s="690" t="s">
        <v>372</v>
      </c>
      <c r="D5" s="690"/>
      <c r="E5" s="690"/>
      <c r="F5" s="690" t="s">
        <v>373</v>
      </c>
      <c r="G5" s="690"/>
      <c r="H5" s="690"/>
      <c r="I5" s="690" t="s">
        <v>374</v>
      </c>
      <c r="J5" s="690"/>
      <c r="K5" s="691"/>
    </row>
    <row r="6" spans="1:11">
      <c r="A6" s="168"/>
      <c r="B6" s="169"/>
      <c r="C6" s="170" t="s">
        <v>26</v>
      </c>
      <c r="D6" s="170" t="s">
        <v>79</v>
      </c>
      <c r="E6" s="170" t="s">
        <v>66</v>
      </c>
      <c r="F6" s="170" t="s">
        <v>26</v>
      </c>
      <c r="G6" s="170" t="s">
        <v>79</v>
      </c>
      <c r="H6" s="170" t="s">
        <v>66</v>
      </c>
      <c r="I6" s="170" t="s">
        <v>26</v>
      </c>
      <c r="J6" s="170" t="s">
        <v>79</v>
      </c>
      <c r="K6" s="171" t="s">
        <v>66</v>
      </c>
    </row>
    <row r="7" spans="1:11">
      <c r="A7" s="172" t="s">
        <v>310</v>
      </c>
      <c r="B7" s="167"/>
      <c r="C7" s="167"/>
      <c r="D7" s="167"/>
      <c r="E7" s="167"/>
      <c r="F7" s="167"/>
      <c r="G7" s="167"/>
      <c r="H7" s="167"/>
      <c r="I7" s="167"/>
      <c r="J7" s="167"/>
      <c r="K7" s="173"/>
    </row>
    <row r="8" spans="1:11">
      <c r="A8" s="166">
        <v>1</v>
      </c>
      <c r="B8" s="149" t="s">
        <v>310</v>
      </c>
      <c r="C8" s="147"/>
      <c r="D8" s="147"/>
      <c r="E8" s="147"/>
      <c r="F8" s="150">
        <v>99194249.818585992</v>
      </c>
      <c r="G8" s="150">
        <v>164408426.43820605</v>
      </c>
      <c r="H8" s="150">
        <v>263602676.25679201</v>
      </c>
      <c r="I8" s="150">
        <v>90428194.348465443</v>
      </c>
      <c r="J8" s="150">
        <v>151919410.08955348</v>
      </c>
      <c r="K8" s="150">
        <v>242347604.43801892</v>
      </c>
    </row>
    <row r="9" spans="1:11">
      <c r="A9" s="172" t="s">
        <v>311</v>
      </c>
      <c r="B9" s="167"/>
      <c r="C9" s="167"/>
      <c r="D9" s="167"/>
      <c r="E9" s="167"/>
      <c r="F9" s="167"/>
      <c r="G9" s="167"/>
      <c r="H9" s="167"/>
      <c r="I9" s="167"/>
      <c r="J9" s="167"/>
      <c r="K9" s="173"/>
    </row>
    <row r="10" spans="1:11">
      <c r="A10" s="174">
        <v>2</v>
      </c>
      <c r="B10" s="151" t="s">
        <v>312</v>
      </c>
      <c r="C10" s="151">
        <v>173987409.95959499</v>
      </c>
      <c r="D10" s="151">
        <v>339532025.58979034</v>
      </c>
      <c r="E10" s="151">
        <v>513519435.54938531</v>
      </c>
      <c r="F10" s="151">
        <v>27342279.268592164</v>
      </c>
      <c r="G10" s="151">
        <v>55849469.90751607</v>
      </c>
      <c r="H10" s="151">
        <v>83191749.176108241</v>
      </c>
      <c r="I10" s="151">
        <v>5703819.5836894102</v>
      </c>
      <c r="J10" s="151">
        <v>11374981.039838828</v>
      </c>
      <c r="K10" s="151">
        <v>17078800.623528238</v>
      </c>
    </row>
    <row r="11" spans="1:11">
      <c r="A11" s="174">
        <v>3</v>
      </c>
      <c r="B11" s="151" t="s">
        <v>313</v>
      </c>
      <c r="C11" s="151">
        <v>524580638.72090244</v>
      </c>
      <c r="D11" s="505">
        <v>435156022.03638244</v>
      </c>
      <c r="E11" s="151">
        <v>959736660.75728488</v>
      </c>
      <c r="F11" s="151">
        <v>102434315.50936441</v>
      </c>
      <c r="G11" s="151">
        <v>42581746.410686009</v>
      </c>
      <c r="H11" s="151">
        <v>145016061.92005041</v>
      </c>
      <c r="I11" s="151">
        <v>89280892.726763114</v>
      </c>
      <c r="J11" s="151">
        <v>37284261.402815074</v>
      </c>
      <c r="K11" s="151">
        <v>126565154.12957819</v>
      </c>
    </row>
    <row r="12" spans="1:11">
      <c r="A12" s="174">
        <v>4</v>
      </c>
      <c r="B12" s="151" t="s">
        <v>314</v>
      </c>
      <c r="C12" s="151">
        <v>159550438.59649122</v>
      </c>
      <c r="D12" s="151">
        <v>0</v>
      </c>
      <c r="E12" s="151">
        <v>159550438.59649122</v>
      </c>
      <c r="F12" s="151">
        <v>0</v>
      </c>
      <c r="G12" s="151">
        <v>0</v>
      </c>
      <c r="H12" s="151">
        <v>0</v>
      </c>
      <c r="I12" s="151">
        <v>0</v>
      </c>
      <c r="J12" s="151">
        <v>0</v>
      </c>
      <c r="K12" s="151">
        <v>0</v>
      </c>
    </row>
    <row r="13" spans="1:11">
      <c r="A13" s="174">
        <v>5</v>
      </c>
      <c r="B13" s="151" t="s">
        <v>315</v>
      </c>
      <c r="C13" s="151">
        <v>81155505.388552874</v>
      </c>
      <c r="D13" s="151">
        <v>109881914.87716533</v>
      </c>
      <c r="E13" s="151">
        <v>191037420.26571822</v>
      </c>
      <c r="F13" s="151">
        <v>17813333.811568808</v>
      </c>
      <c r="G13" s="151">
        <v>59459498.285868362</v>
      </c>
      <c r="H13" s="151">
        <v>77272832.097437173</v>
      </c>
      <c r="I13" s="151">
        <v>7852114.937688861</v>
      </c>
      <c r="J13" s="151">
        <v>53119227.777310863</v>
      </c>
      <c r="K13" s="151">
        <v>60971342.71499972</v>
      </c>
    </row>
    <row r="14" spans="1:11">
      <c r="A14" s="174">
        <v>6</v>
      </c>
      <c r="B14" s="151" t="s">
        <v>330</v>
      </c>
      <c r="C14" s="151">
        <v>23312326.390949711</v>
      </c>
      <c r="D14" s="151">
        <v>13222264.041417833</v>
      </c>
      <c r="E14" s="151">
        <v>36534590.432367548</v>
      </c>
      <c r="F14" s="151">
        <v>0</v>
      </c>
      <c r="G14" s="151">
        <v>0</v>
      </c>
      <c r="H14" s="151">
        <v>0</v>
      </c>
      <c r="I14" s="151">
        <v>0</v>
      </c>
      <c r="J14" s="151">
        <v>0</v>
      </c>
      <c r="K14" s="151">
        <v>0</v>
      </c>
    </row>
    <row r="15" spans="1:11">
      <c r="A15" s="174">
        <v>7</v>
      </c>
      <c r="B15" s="151" t="s">
        <v>317</v>
      </c>
      <c r="C15" s="151">
        <v>20208230.347675044</v>
      </c>
      <c r="D15" s="151">
        <v>5200920.951953114</v>
      </c>
      <c r="E15" s="151">
        <v>25409151.299628157</v>
      </c>
      <c r="F15" s="151">
        <v>11545108.560738053</v>
      </c>
      <c r="G15" s="151">
        <v>3561382.7241843594</v>
      </c>
      <c r="H15" s="151">
        <v>15106491.284922414</v>
      </c>
      <c r="I15" s="151">
        <v>11545108.560738053</v>
      </c>
      <c r="J15" s="151">
        <v>3561382.7241843594</v>
      </c>
      <c r="K15" s="151">
        <v>15106491.284922414</v>
      </c>
    </row>
    <row r="16" spans="1:11">
      <c r="A16" s="174">
        <v>8</v>
      </c>
      <c r="B16" s="152" t="s">
        <v>318</v>
      </c>
      <c r="C16" s="151">
        <v>982794549.40416634</v>
      </c>
      <c r="D16" s="151">
        <v>902993147.49670911</v>
      </c>
      <c r="E16" s="151">
        <v>1885787696.9008756</v>
      </c>
      <c r="F16" s="151">
        <v>159135037.15026343</v>
      </c>
      <c r="G16" s="151">
        <v>161452097.32825479</v>
      </c>
      <c r="H16" s="151">
        <v>320587134.47851825</v>
      </c>
      <c r="I16" s="151">
        <v>114381935.80887944</v>
      </c>
      <c r="J16" s="151">
        <v>105339852.94414914</v>
      </c>
      <c r="K16" s="151">
        <v>219721788.75302857</v>
      </c>
    </row>
    <row r="17" spans="1:11">
      <c r="A17" s="172" t="s">
        <v>319</v>
      </c>
      <c r="B17" s="167"/>
      <c r="C17" s="151">
        <v>0</v>
      </c>
      <c r="D17" s="151">
        <v>0</v>
      </c>
      <c r="E17" s="151">
        <v>0</v>
      </c>
      <c r="F17" s="151">
        <v>0</v>
      </c>
      <c r="G17" s="151">
        <v>0</v>
      </c>
      <c r="H17" s="151">
        <v>0</v>
      </c>
      <c r="I17" s="151">
        <v>0</v>
      </c>
      <c r="J17" s="151">
        <v>0</v>
      </c>
      <c r="K17" s="151">
        <v>0</v>
      </c>
    </row>
    <row r="18" spans="1:11">
      <c r="A18" s="174">
        <v>9</v>
      </c>
      <c r="B18" s="151" t="s">
        <v>320</v>
      </c>
      <c r="C18" s="151">
        <v>0</v>
      </c>
      <c r="D18" s="151">
        <v>0</v>
      </c>
      <c r="E18" s="151">
        <v>0</v>
      </c>
      <c r="F18" s="151">
        <v>0</v>
      </c>
      <c r="G18" s="151">
        <v>0</v>
      </c>
      <c r="H18" s="151">
        <v>0</v>
      </c>
      <c r="I18" s="151">
        <v>0</v>
      </c>
      <c r="J18" s="151">
        <v>0</v>
      </c>
      <c r="K18" s="151">
        <v>0</v>
      </c>
    </row>
    <row r="19" spans="1:11">
      <c r="A19" s="174">
        <v>10</v>
      </c>
      <c r="B19" s="151" t="s">
        <v>321</v>
      </c>
      <c r="C19" s="151">
        <v>727275637.77145839</v>
      </c>
      <c r="D19" s="151">
        <v>654968095.54376328</v>
      </c>
      <c r="E19" s="151">
        <v>1382243733.3152218</v>
      </c>
      <c r="F19" s="151">
        <v>35281524.252499759</v>
      </c>
      <c r="G19" s="151">
        <v>7432479.7152722031</v>
      </c>
      <c r="H19" s="151">
        <v>42714003.967771962</v>
      </c>
      <c r="I19" s="151">
        <v>44047579.722620308</v>
      </c>
      <c r="J19" s="151">
        <v>20012708.113805477</v>
      </c>
      <c r="K19" s="151">
        <v>64060287.836425781</v>
      </c>
    </row>
    <row r="20" spans="1:11">
      <c r="A20" s="174">
        <v>11</v>
      </c>
      <c r="B20" s="151" t="s">
        <v>322</v>
      </c>
      <c r="C20" s="151">
        <v>87576114.177935407</v>
      </c>
      <c r="D20" s="151">
        <v>26881608.717115827</v>
      </c>
      <c r="E20" s="151">
        <v>114457722.89505124</v>
      </c>
      <c r="F20" s="151">
        <v>42008105.148893476</v>
      </c>
      <c r="G20" s="151">
        <v>14874847.625254523</v>
      </c>
      <c r="H20" s="151">
        <v>56882952.774148002</v>
      </c>
      <c r="I20" s="151">
        <v>42008105.148893476</v>
      </c>
      <c r="J20" s="151">
        <v>14874847.625254523</v>
      </c>
      <c r="K20" s="151">
        <v>56882952.774148002</v>
      </c>
    </row>
    <row r="21" spans="1:11" ht="14.4" thickBot="1">
      <c r="A21" s="121">
        <v>12</v>
      </c>
      <c r="B21" s="175" t="s">
        <v>323</v>
      </c>
      <c r="C21" s="151">
        <v>814851751.94939375</v>
      </c>
      <c r="D21" s="151">
        <v>681849704.26087916</v>
      </c>
      <c r="E21" s="151">
        <v>1496701456.2102728</v>
      </c>
      <c r="F21" s="151">
        <v>77289629.401393235</v>
      </c>
      <c r="G21" s="151">
        <v>22307327.340526726</v>
      </c>
      <c r="H21" s="151">
        <v>99596956.741919965</v>
      </c>
      <c r="I21" s="151">
        <v>86055684.871513784</v>
      </c>
      <c r="J21" s="151">
        <v>34887555.73906</v>
      </c>
      <c r="K21" s="151">
        <v>120943240.61057378</v>
      </c>
    </row>
    <row r="22" spans="1:11" ht="38.25" customHeight="1" thickBot="1">
      <c r="A22" s="164"/>
      <c r="B22" s="165"/>
      <c r="C22" s="165"/>
      <c r="D22" s="165"/>
      <c r="E22" s="165"/>
      <c r="F22" s="689" t="s">
        <v>324</v>
      </c>
      <c r="G22" s="690"/>
      <c r="H22" s="690"/>
      <c r="I22" s="689" t="s">
        <v>325</v>
      </c>
      <c r="J22" s="690"/>
      <c r="K22" s="691"/>
    </row>
    <row r="23" spans="1:11" ht="14.4" thickBot="1">
      <c r="A23" s="157">
        <v>13</v>
      </c>
      <c r="B23" s="153" t="s">
        <v>310</v>
      </c>
      <c r="C23" s="163"/>
      <c r="D23" s="163"/>
      <c r="E23" s="163"/>
      <c r="F23" s="154">
        <v>99194249.818585992</v>
      </c>
      <c r="G23" s="154">
        <v>164408426.43820605</v>
      </c>
      <c r="H23" s="154">
        <v>263602676.25679201</v>
      </c>
      <c r="I23" s="154">
        <v>90428194.348465443</v>
      </c>
      <c r="J23" s="154">
        <v>151919410.08955348</v>
      </c>
      <c r="K23" s="154">
        <v>242347604.43801892</v>
      </c>
    </row>
    <row r="24" spans="1:11" ht="14.4" thickBot="1">
      <c r="A24" s="158">
        <v>14</v>
      </c>
      <c r="B24" s="155" t="s">
        <v>326</v>
      </c>
      <c r="C24" s="176"/>
      <c r="D24" s="161"/>
      <c r="E24" s="162"/>
      <c r="F24" s="154">
        <v>81845407.748870194</v>
      </c>
      <c r="G24" s="154">
        <v>139144769.98772806</v>
      </c>
      <c r="H24" s="154">
        <v>220990177.73659828</v>
      </c>
      <c r="I24" s="154">
        <v>28595483.952219859</v>
      </c>
      <c r="J24" s="154">
        <v>70452297.205089137</v>
      </c>
      <c r="K24" s="154">
        <v>98778548.142454788</v>
      </c>
    </row>
    <row r="25" spans="1:11" ht="14.4" thickBot="1">
      <c r="A25" s="159">
        <v>15</v>
      </c>
      <c r="B25" s="156" t="s">
        <v>327</v>
      </c>
      <c r="C25" s="160"/>
      <c r="D25" s="160"/>
      <c r="E25" s="160"/>
      <c r="F25" s="496">
        <v>1.2119708673570055</v>
      </c>
      <c r="G25" s="496">
        <v>1.1815638234387547</v>
      </c>
      <c r="H25" s="496">
        <v>1.1928253054349964</v>
      </c>
      <c r="I25" s="496">
        <v>3.1623243201465567</v>
      </c>
      <c r="J25" s="496">
        <v>2.1563443083667049</v>
      </c>
      <c r="K25" s="496">
        <v>2.4534436777559652</v>
      </c>
    </row>
    <row r="28" spans="1:11" ht="41.4">
      <c r="B28" s="17" t="s">
        <v>371</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2" tint="-9.9978637043366805E-2"/>
  </sheetPr>
  <dimension ref="A1:Q34"/>
  <sheetViews>
    <sheetView zoomScale="70" zoomScaleNormal="70" workbookViewId="0">
      <pane xSplit="1" ySplit="5" topLeftCell="B6" activePane="bottomRight" state="frozen"/>
      <selection activeCell="B36" sqref="B36:C36"/>
      <selection pane="topRight" activeCell="B36" sqref="B36:C36"/>
      <selection pane="bottomLeft" activeCell="B36" sqref="B36:C36"/>
      <selection pane="bottomRight" activeCell="B6" sqref="B6"/>
    </sheetView>
  </sheetViews>
  <sheetFormatPr defaultColWidth="9.109375" defaultRowHeight="13.8"/>
  <cols>
    <col min="1" max="1" width="10.5546875" style="30" bestFit="1" customWidth="1"/>
    <col min="2" max="2" width="95" style="30" customWidth="1"/>
    <col min="3" max="14" width="15.109375" style="30" customWidth="1"/>
    <col min="15" max="17" width="15.109375" style="8" customWidth="1"/>
    <col min="18" max="16384" width="9.109375" style="8"/>
  </cols>
  <sheetData>
    <row r="1" spans="1:17">
      <c r="A1" s="1" t="s">
        <v>97</v>
      </c>
      <c r="B1" s="30" t="str">
        <f>Info!C2</f>
        <v>სს ტერაბანკი</v>
      </c>
    </row>
    <row r="2" spans="1:17" ht="14.25" customHeight="1">
      <c r="A2" s="30" t="s">
        <v>98</v>
      </c>
      <c r="B2" s="243">
        <f>'1. key ratios'!B2</f>
        <v>45838</v>
      </c>
    </row>
    <row r="3" spans="1:17" ht="14.25" customHeight="1"/>
    <row r="4" spans="1:17" ht="14.4">
      <c r="B4" s="583" t="s">
        <v>982</v>
      </c>
      <c r="C4" s="8"/>
      <c r="D4" s="8"/>
      <c r="E4" s="8"/>
      <c r="F4" s="8"/>
      <c r="G4" s="8"/>
      <c r="H4" s="8"/>
      <c r="I4" s="8"/>
      <c r="J4" s="8"/>
      <c r="K4" s="8"/>
      <c r="L4" s="8"/>
      <c r="M4" s="8"/>
      <c r="N4" s="8"/>
    </row>
    <row r="5" spans="1:17" ht="129.6">
      <c r="B5" s="584" t="s">
        <v>983</v>
      </c>
      <c r="C5" s="585" t="s">
        <v>984</v>
      </c>
      <c r="D5" s="585" t="s">
        <v>985</v>
      </c>
      <c r="E5" s="585" t="s">
        <v>986</v>
      </c>
      <c r="F5" s="585" t="s">
        <v>987</v>
      </c>
      <c r="G5" s="585" t="s">
        <v>988</v>
      </c>
      <c r="H5" s="585" t="s">
        <v>989</v>
      </c>
      <c r="I5" s="586" t="s">
        <v>990</v>
      </c>
      <c r="J5" s="587">
        <v>0.02</v>
      </c>
      <c r="K5" s="587">
        <v>0.2</v>
      </c>
      <c r="L5" s="587">
        <v>0.35</v>
      </c>
      <c r="M5" s="587">
        <v>0.5</v>
      </c>
      <c r="N5" s="587">
        <v>0.75</v>
      </c>
      <c r="O5" s="587">
        <v>1</v>
      </c>
      <c r="P5" s="587">
        <v>1.5</v>
      </c>
      <c r="Q5" s="588" t="s">
        <v>73</v>
      </c>
    </row>
    <row r="6" spans="1:17" ht="14.4">
      <c r="B6" s="589"/>
      <c r="C6" s="590">
        <v>97823165.349999994</v>
      </c>
      <c r="D6" s="590" t="b">
        <v>0</v>
      </c>
      <c r="E6" s="590" t="b">
        <v>0</v>
      </c>
      <c r="F6" s="590">
        <v>76983.796800000011</v>
      </c>
      <c r="G6" s="590">
        <v>3911089.912</v>
      </c>
      <c r="H6" s="590">
        <v>0</v>
      </c>
      <c r="I6" s="590">
        <v>5583303.1923199994</v>
      </c>
      <c r="J6" s="590" t="b">
        <v>0</v>
      </c>
      <c r="K6" s="590" t="b">
        <v>0</v>
      </c>
      <c r="L6" s="590" t="b">
        <v>0</v>
      </c>
      <c r="M6" s="590">
        <v>3161849.5999999996</v>
      </c>
      <c r="N6" s="590" t="b">
        <v>0</v>
      </c>
      <c r="O6" s="590" t="b">
        <v>0</v>
      </c>
      <c r="P6" s="590">
        <v>2421453.5923199998</v>
      </c>
      <c r="Q6" s="590">
        <v>5213105.1884799991</v>
      </c>
    </row>
    <row r="7" spans="1:17" ht="14.4">
      <c r="B7" s="591" t="s">
        <v>991</v>
      </c>
      <c r="C7" s="590">
        <v>0</v>
      </c>
      <c r="D7" s="590">
        <v>0</v>
      </c>
      <c r="E7" s="590">
        <v>0</v>
      </c>
      <c r="F7" s="590">
        <v>0</v>
      </c>
      <c r="G7" s="590">
        <v>0</v>
      </c>
      <c r="H7" s="592">
        <v>1.4</v>
      </c>
      <c r="I7" s="593">
        <v>0</v>
      </c>
      <c r="J7" s="590">
        <v>0</v>
      </c>
      <c r="K7" s="590">
        <v>0</v>
      </c>
      <c r="L7" s="590">
        <v>0</v>
      </c>
      <c r="M7" s="590">
        <v>0</v>
      </c>
      <c r="N7" s="590">
        <v>0</v>
      </c>
      <c r="O7" s="590">
        <v>0</v>
      </c>
      <c r="P7" s="590">
        <v>0</v>
      </c>
      <c r="Q7" s="590">
        <v>0</v>
      </c>
    </row>
    <row r="8" spans="1:17" ht="14.4">
      <c r="B8" s="591" t="s">
        <v>992</v>
      </c>
      <c r="C8" s="590">
        <v>0</v>
      </c>
      <c r="D8" s="590">
        <v>0</v>
      </c>
      <c r="E8" s="590">
        <v>0</v>
      </c>
      <c r="F8" s="590">
        <v>0</v>
      </c>
      <c r="G8" s="590">
        <v>0</v>
      </c>
      <c r="H8" s="592">
        <v>1.4</v>
      </c>
      <c r="I8" s="593">
        <v>0</v>
      </c>
      <c r="J8" s="590">
        <v>0</v>
      </c>
      <c r="K8" s="590">
        <v>0</v>
      </c>
      <c r="L8" s="590">
        <v>0</v>
      </c>
      <c r="M8" s="590">
        <v>0</v>
      </c>
      <c r="N8" s="590">
        <v>0</v>
      </c>
      <c r="O8" s="590">
        <v>0</v>
      </c>
      <c r="P8" s="590">
        <v>0</v>
      </c>
      <c r="Q8" s="590">
        <v>0</v>
      </c>
    </row>
    <row r="9" spans="1:17" ht="14.4">
      <c r="B9" s="591" t="s">
        <v>993</v>
      </c>
      <c r="C9" s="590">
        <v>97823165.349999994</v>
      </c>
      <c r="D9" s="590">
        <v>-1165645.1926</v>
      </c>
      <c r="E9" s="590">
        <v>0</v>
      </c>
      <c r="F9" s="590">
        <v>76983.796800000011</v>
      </c>
      <c r="G9" s="590">
        <v>3911089.912</v>
      </c>
      <c r="H9" s="592">
        <v>1.4</v>
      </c>
      <c r="I9" s="593">
        <v>5583303.1923199994</v>
      </c>
      <c r="J9" s="590">
        <v>0</v>
      </c>
      <c r="K9" s="590">
        <v>0</v>
      </c>
      <c r="L9" s="590">
        <v>0</v>
      </c>
      <c r="M9" s="590">
        <v>3161849.5999999996</v>
      </c>
      <c r="N9" s="590">
        <v>0</v>
      </c>
      <c r="O9" s="590">
        <v>0</v>
      </c>
      <c r="P9" s="590">
        <v>2421453.5923199998</v>
      </c>
      <c r="Q9" s="590">
        <v>5213105.1884799991</v>
      </c>
    </row>
    <row r="10" spans="1:17" ht="14.4">
      <c r="B10" s="594" t="s">
        <v>994</v>
      </c>
      <c r="C10" s="595">
        <v>0</v>
      </c>
      <c r="D10" s="595">
        <v>0</v>
      </c>
      <c r="E10" s="595">
        <v>0</v>
      </c>
      <c r="F10" s="595">
        <v>0</v>
      </c>
      <c r="G10" s="595">
        <v>0</v>
      </c>
      <c r="H10" s="592">
        <v>1.4</v>
      </c>
      <c r="I10" s="593">
        <v>0</v>
      </c>
      <c r="J10" s="596">
        <v>0</v>
      </c>
      <c r="K10" s="596">
        <v>0</v>
      </c>
      <c r="L10" s="596">
        <v>0</v>
      </c>
      <c r="M10" s="596">
        <v>0</v>
      </c>
      <c r="N10" s="596">
        <v>0</v>
      </c>
      <c r="O10" s="596">
        <v>0</v>
      </c>
      <c r="P10" s="596">
        <v>0</v>
      </c>
      <c r="Q10" s="590">
        <v>0</v>
      </c>
    </row>
    <row r="11" spans="1:17" ht="14.4">
      <c r="B11" s="597" t="s">
        <v>991</v>
      </c>
      <c r="C11" s="595">
        <v>0</v>
      </c>
      <c r="D11" s="595">
        <v>0</v>
      </c>
      <c r="E11" s="595">
        <v>0</v>
      </c>
      <c r="F11" s="595">
        <v>0</v>
      </c>
      <c r="G11" s="595">
        <v>0</v>
      </c>
      <c r="H11" s="592">
        <v>1.4</v>
      </c>
      <c r="I11" s="593">
        <v>0</v>
      </c>
      <c r="J11" s="596">
        <v>0</v>
      </c>
      <c r="K11" s="596">
        <v>0</v>
      </c>
      <c r="L11" s="596">
        <v>0</v>
      </c>
      <c r="M11" s="596">
        <v>0</v>
      </c>
      <c r="N11" s="596">
        <v>0</v>
      </c>
      <c r="O11" s="596">
        <v>0</v>
      </c>
      <c r="P11" s="596">
        <v>0</v>
      </c>
      <c r="Q11" s="590">
        <v>0</v>
      </c>
    </row>
    <row r="12" spans="1:17" ht="14.4">
      <c r="B12" s="597" t="s">
        <v>992</v>
      </c>
      <c r="C12" s="595">
        <v>0</v>
      </c>
      <c r="D12" s="595">
        <v>0</v>
      </c>
      <c r="E12" s="595">
        <v>0</v>
      </c>
      <c r="F12" s="595">
        <v>0</v>
      </c>
      <c r="G12" s="595">
        <v>0</v>
      </c>
      <c r="H12" s="592">
        <v>1.4</v>
      </c>
      <c r="I12" s="593">
        <v>0</v>
      </c>
      <c r="J12" s="596">
        <v>0</v>
      </c>
      <c r="K12" s="596">
        <v>0</v>
      </c>
      <c r="L12" s="596">
        <v>0</v>
      </c>
      <c r="M12" s="596">
        <v>0</v>
      </c>
      <c r="N12" s="596">
        <v>0</v>
      </c>
      <c r="O12" s="596">
        <v>0</v>
      </c>
      <c r="P12" s="596">
        <v>0</v>
      </c>
      <c r="Q12" s="590">
        <v>0</v>
      </c>
    </row>
    <row r="13" spans="1:17" ht="14.4">
      <c r="B13" s="597" t="s">
        <v>993</v>
      </c>
      <c r="C13" s="595">
        <v>0</v>
      </c>
      <c r="D13" s="595">
        <v>0</v>
      </c>
      <c r="E13" s="595">
        <v>0</v>
      </c>
      <c r="F13" s="595">
        <v>0</v>
      </c>
      <c r="G13" s="595">
        <v>0</v>
      </c>
      <c r="H13" s="592">
        <v>1.4</v>
      </c>
      <c r="I13" s="593">
        <v>0</v>
      </c>
      <c r="J13" s="596">
        <v>0</v>
      </c>
      <c r="K13" s="596">
        <v>0</v>
      </c>
      <c r="L13" s="596">
        <v>0</v>
      </c>
      <c r="M13" s="596">
        <v>0</v>
      </c>
      <c r="N13" s="596">
        <v>0</v>
      </c>
      <c r="O13" s="596">
        <v>0</v>
      </c>
      <c r="P13" s="596">
        <v>0</v>
      </c>
      <c r="Q13" s="590">
        <v>0</v>
      </c>
    </row>
    <row r="14" spans="1:17" ht="14.4">
      <c r="B14" s="594" t="s">
        <v>995</v>
      </c>
      <c r="C14" s="595">
        <v>0</v>
      </c>
      <c r="D14" s="595">
        <v>0</v>
      </c>
      <c r="E14" s="595">
        <v>0</v>
      </c>
      <c r="F14" s="595">
        <v>0</v>
      </c>
      <c r="G14" s="595">
        <v>0</v>
      </c>
      <c r="H14" s="592">
        <v>1.4</v>
      </c>
      <c r="I14" s="593">
        <v>0</v>
      </c>
      <c r="J14" s="596">
        <v>0</v>
      </c>
      <c r="K14" s="596">
        <v>0</v>
      </c>
      <c r="L14" s="596">
        <v>0</v>
      </c>
      <c r="M14" s="596">
        <v>0</v>
      </c>
      <c r="N14" s="596">
        <v>0</v>
      </c>
      <c r="O14" s="596">
        <v>0</v>
      </c>
      <c r="P14" s="596">
        <v>0</v>
      </c>
      <c r="Q14" s="590">
        <v>0</v>
      </c>
    </row>
    <row r="15" spans="1:17" ht="14.4">
      <c r="B15" s="597" t="s">
        <v>991</v>
      </c>
      <c r="C15" s="595">
        <v>0</v>
      </c>
      <c r="D15" s="595">
        <v>0</v>
      </c>
      <c r="E15" s="595">
        <v>0</v>
      </c>
      <c r="F15" s="595">
        <v>0</v>
      </c>
      <c r="G15" s="595">
        <v>0</v>
      </c>
      <c r="H15" s="592">
        <v>1.4</v>
      </c>
      <c r="I15" s="593">
        <v>0</v>
      </c>
      <c r="J15" s="596">
        <v>0</v>
      </c>
      <c r="K15" s="596">
        <v>0</v>
      </c>
      <c r="L15" s="596">
        <v>0</v>
      </c>
      <c r="M15" s="596">
        <v>0</v>
      </c>
      <c r="N15" s="596">
        <v>0</v>
      </c>
      <c r="O15" s="596">
        <v>0</v>
      </c>
      <c r="P15" s="596">
        <v>0</v>
      </c>
      <c r="Q15" s="590">
        <v>0</v>
      </c>
    </row>
    <row r="16" spans="1:17" ht="14.4">
      <c r="B16" s="597" t="s">
        <v>992</v>
      </c>
      <c r="C16" s="595">
        <v>0</v>
      </c>
      <c r="D16" s="595">
        <v>0</v>
      </c>
      <c r="E16" s="595">
        <v>0</v>
      </c>
      <c r="F16" s="595">
        <v>0</v>
      </c>
      <c r="G16" s="595">
        <v>0</v>
      </c>
      <c r="H16" s="592">
        <v>1.4</v>
      </c>
      <c r="I16" s="593">
        <v>0</v>
      </c>
      <c r="J16" s="596">
        <v>0</v>
      </c>
      <c r="K16" s="596">
        <v>0</v>
      </c>
      <c r="L16" s="596">
        <v>0</v>
      </c>
      <c r="M16" s="596">
        <v>0</v>
      </c>
      <c r="N16" s="596">
        <v>0</v>
      </c>
      <c r="O16" s="596">
        <v>0</v>
      </c>
      <c r="P16" s="596">
        <v>0</v>
      </c>
      <c r="Q16" s="590">
        <v>0</v>
      </c>
    </row>
    <row r="17" spans="2:17" ht="14.4">
      <c r="B17" s="597" t="s">
        <v>993</v>
      </c>
      <c r="C17" s="595">
        <v>0</v>
      </c>
      <c r="D17" s="595">
        <v>0</v>
      </c>
      <c r="E17" s="595">
        <v>0</v>
      </c>
      <c r="F17" s="595">
        <v>0</v>
      </c>
      <c r="G17" s="595">
        <v>0</v>
      </c>
      <c r="H17" s="592">
        <v>1.4</v>
      </c>
      <c r="I17" s="593">
        <v>0</v>
      </c>
      <c r="J17" s="596">
        <v>0</v>
      </c>
      <c r="K17" s="596">
        <v>0</v>
      </c>
      <c r="L17" s="596">
        <v>0</v>
      </c>
      <c r="M17" s="596">
        <v>0</v>
      </c>
      <c r="N17" s="596">
        <v>0</v>
      </c>
      <c r="O17" s="596">
        <v>0</v>
      </c>
      <c r="P17" s="596">
        <v>0</v>
      </c>
      <c r="Q17" s="590">
        <v>0</v>
      </c>
    </row>
    <row r="18" spans="2:17" ht="14.4">
      <c r="B18" s="594" t="s">
        <v>996</v>
      </c>
      <c r="C18" s="595">
        <v>0</v>
      </c>
      <c r="D18" s="595">
        <v>0</v>
      </c>
      <c r="E18" s="595">
        <v>0</v>
      </c>
      <c r="F18" s="595">
        <v>0</v>
      </c>
      <c r="G18" s="595">
        <v>0</v>
      </c>
      <c r="H18" s="592">
        <v>1.4</v>
      </c>
      <c r="I18" s="593">
        <v>0</v>
      </c>
      <c r="J18" s="596">
        <v>0</v>
      </c>
      <c r="K18" s="596">
        <v>0</v>
      </c>
      <c r="L18" s="596">
        <v>0</v>
      </c>
      <c r="M18" s="596">
        <v>0</v>
      </c>
      <c r="N18" s="596">
        <v>0</v>
      </c>
      <c r="O18" s="596">
        <v>0</v>
      </c>
      <c r="P18" s="596">
        <v>0</v>
      </c>
      <c r="Q18" s="590">
        <v>1580924.7999999998</v>
      </c>
    </row>
    <row r="19" spans="2:17" ht="14.4">
      <c r="B19" s="597" t="s">
        <v>991</v>
      </c>
      <c r="C19" s="595">
        <v>0</v>
      </c>
      <c r="D19" s="595">
        <v>0</v>
      </c>
      <c r="E19" s="595">
        <v>0</v>
      </c>
      <c r="F19" s="595">
        <v>0</v>
      </c>
      <c r="G19" s="595">
        <v>0</v>
      </c>
      <c r="H19" s="592">
        <v>1.4</v>
      </c>
      <c r="I19" s="593">
        <v>0</v>
      </c>
      <c r="J19" s="596">
        <v>0</v>
      </c>
      <c r="K19" s="596">
        <v>0</v>
      </c>
      <c r="L19" s="596">
        <v>0</v>
      </c>
      <c r="M19" s="596">
        <v>0</v>
      </c>
      <c r="N19" s="596">
        <v>0</v>
      </c>
      <c r="O19" s="596">
        <v>0</v>
      </c>
      <c r="P19" s="596">
        <v>0</v>
      </c>
      <c r="Q19" s="590">
        <v>0</v>
      </c>
    </row>
    <row r="20" spans="2:17" ht="14.4">
      <c r="B20" s="597" t="s">
        <v>992</v>
      </c>
      <c r="C20" s="595">
        <v>0</v>
      </c>
      <c r="D20" s="595">
        <v>0</v>
      </c>
      <c r="E20" s="595">
        <v>0</v>
      </c>
      <c r="F20" s="595">
        <v>0</v>
      </c>
      <c r="G20" s="595">
        <v>0</v>
      </c>
      <c r="H20" s="592">
        <v>1.4</v>
      </c>
      <c r="I20" s="593">
        <v>0</v>
      </c>
      <c r="J20" s="596">
        <v>0</v>
      </c>
      <c r="K20" s="596">
        <v>0</v>
      </c>
      <c r="L20" s="596">
        <v>0</v>
      </c>
      <c r="M20" s="596">
        <v>0</v>
      </c>
      <c r="N20" s="596">
        <v>0</v>
      </c>
      <c r="O20" s="596">
        <v>0</v>
      </c>
      <c r="P20" s="596">
        <v>0</v>
      </c>
      <c r="Q20" s="590">
        <v>0</v>
      </c>
    </row>
    <row r="21" spans="2:17" ht="14.4">
      <c r="B21" s="597" t="s">
        <v>993</v>
      </c>
      <c r="C21" s="595">
        <v>56436584.109999999</v>
      </c>
      <c r="D21" s="595">
        <v>-1134806.7079</v>
      </c>
      <c r="E21" s="595">
        <v>0</v>
      </c>
      <c r="F21" s="595">
        <v>0</v>
      </c>
      <c r="G21" s="595">
        <v>2258464</v>
      </c>
      <c r="H21" s="592">
        <v>1.4</v>
      </c>
      <c r="I21" s="593">
        <v>3161849.5999999996</v>
      </c>
      <c r="J21" s="596">
        <v>0</v>
      </c>
      <c r="K21" s="596">
        <v>0</v>
      </c>
      <c r="L21" s="596">
        <v>0</v>
      </c>
      <c r="M21" s="598">
        <v>3161849.5999999996</v>
      </c>
      <c r="N21" s="596">
        <v>0</v>
      </c>
      <c r="O21" s="596">
        <v>0</v>
      </c>
      <c r="P21" s="598">
        <v>0</v>
      </c>
      <c r="Q21" s="590">
        <v>1580924.7999999998</v>
      </c>
    </row>
    <row r="22" spans="2:17" ht="14.4">
      <c r="B22" s="594" t="s">
        <v>997</v>
      </c>
      <c r="C22" s="595">
        <v>0</v>
      </c>
      <c r="D22" s="595">
        <v>0</v>
      </c>
      <c r="E22" s="595">
        <v>0</v>
      </c>
      <c r="F22" s="595">
        <v>0</v>
      </c>
      <c r="G22" s="595">
        <v>0</v>
      </c>
      <c r="H22" s="592">
        <v>1.4</v>
      </c>
      <c r="I22" s="593">
        <v>0</v>
      </c>
      <c r="J22" s="596">
        <v>0</v>
      </c>
      <c r="K22" s="596">
        <v>0</v>
      </c>
      <c r="L22" s="596">
        <v>0</v>
      </c>
      <c r="M22" s="596">
        <v>0</v>
      </c>
      <c r="N22" s="596">
        <v>0</v>
      </c>
      <c r="O22" s="596">
        <v>0</v>
      </c>
      <c r="P22" s="596">
        <v>0</v>
      </c>
      <c r="Q22" s="590">
        <v>3632180.3884799997</v>
      </c>
    </row>
    <row r="23" spans="2:17" ht="14.4">
      <c r="B23" s="597" t="s">
        <v>991</v>
      </c>
      <c r="C23" s="595">
        <v>0</v>
      </c>
      <c r="D23" s="595">
        <v>0</v>
      </c>
      <c r="E23" s="595">
        <v>0</v>
      </c>
      <c r="F23" s="595">
        <v>0</v>
      </c>
      <c r="G23" s="595">
        <v>0</v>
      </c>
      <c r="H23" s="592">
        <v>1.4</v>
      </c>
      <c r="I23" s="593">
        <v>0</v>
      </c>
      <c r="J23" s="596">
        <v>0</v>
      </c>
      <c r="K23" s="596">
        <v>0</v>
      </c>
      <c r="L23" s="596">
        <v>0</v>
      </c>
      <c r="M23" s="596">
        <v>0</v>
      </c>
      <c r="N23" s="596">
        <v>0</v>
      </c>
      <c r="O23" s="596">
        <v>0</v>
      </c>
      <c r="P23" s="596">
        <v>0</v>
      </c>
      <c r="Q23" s="590">
        <v>0</v>
      </c>
    </row>
    <row r="24" spans="2:17" ht="14.4">
      <c r="B24" s="597" t="s">
        <v>992</v>
      </c>
      <c r="C24" s="595">
        <v>0</v>
      </c>
      <c r="D24" s="595">
        <v>0</v>
      </c>
      <c r="E24" s="595">
        <v>0</v>
      </c>
      <c r="F24" s="595">
        <v>0</v>
      </c>
      <c r="G24" s="595">
        <v>0</v>
      </c>
      <c r="H24" s="592">
        <v>1.4</v>
      </c>
      <c r="I24" s="593">
        <v>0</v>
      </c>
      <c r="J24" s="596">
        <v>0</v>
      </c>
      <c r="K24" s="596">
        <v>0</v>
      </c>
      <c r="L24" s="596">
        <v>0</v>
      </c>
      <c r="M24" s="596">
        <v>0</v>
      </c>
      <c r="N24" s="596">
        <v>0</v>
      </c>
      <c r="O24" s="596">
        <v>0</v>
      </c>
      <c r="P24" s="596">
        <v>0</v>
      </c>
      <c r="Q24" s="590">
        <v>0</v>
      </c>
    </row>
    <row r="25" spans="2:17" ht="14.4">
      <c r="B25" s="597" t="s">
        <v>993</v>
      </c>
      <c r="C25" s="595">
        <v>41386581.240000002</v>
      </c>
      <c r="D25" s="595">
        <v>-30838.484699999994</v>
      </c>
      <c r="E25" s="595">
        <v>0</v>
      </c>
      <c r="F25" s="595">
        <v>76983.796800000011</v>
      </c>
      <c r="G25" s="595">
        <v>1652625.912</v>
      </c>
      <c r="H25" s="592">
        <v>1.4</v>
      </c>
      <c r="I25" s="593">
        <v>2421453.5923199998</v>
      </c>
      <c r="J25" s="596">
        <v>0</v>
      </c>
      <c r="K25" s="596">
        <v>0</v>
      </c>
      <c r="L25" s="596">
        <v>0</v>
      </c>
      <c r="M25" s="596">
        <v>0</v>
      </c>
      <c r="N25" s="596">
        <v>0</v>
      </c>
      <c r="O25" s="596">
        <v>0</v>
      </c>
      <c r="P25" s="598">
        <v>2421453.5923199998</v>
      </c>
      <c r="Q25" s="590">
        <v>3632180.3884799997</v>
      </c>
    </row>
    <row r="26" spans="2:17" ht="14.4">
      <c r="B26" s="594" t="s">
        <v>998</v>
      </c>
      <c r="C26" s="595">
        <v>0</v>
      </c>
      <c r="D26" s="595">
        <v>0</v>
      </c>
      <c r="E26" s="595">
        <v>0</v>
      </c>
      <c r="F26" s="595">
        <v>0</v>
      </c>
      <c r="G26" s="595">
        <v>0</v>
      </c>
      <c r="H26" s="592">
        <v>1.4</v>
      </c>
      <c r="I26" s="593">
        <v>0</v>
      </c>
      <c r="J26" s="596">
        <v>0</v>
      </c>
      <c r="K26" s="596">
        <v>0</v>
      </c>
      <c r="L26" s="596">
        <v>0</v>
      </c>
      <c r="M26" s="596">
        <v>0</v>
      </c>
      <c r="N26" s="596">
        <v>0</v>
      </c>
      <c r="O26" s="596">
        <v>0</v>
      </c>
      <c r="P26" s="596">
        <v>0</v>
      </c>
      <c r="Q26" s="590">
        <v>0</v>
      </c>
    </row>
    <row r="27" spans="2:17" ht="14.4">
      <c r="B27" s="597" t="s">
        <v>991</v>
      </c>
      <c r="C27" s="595">
        <v>0</v>
      </c>
      <c r="D27" s="595">
        <v>0</v>
      </c>
      <c r="E27" s="595">
        <v>0</v>
      </c>
      <c r="F27" s="595">
        <v>0</v>
      </c>
      <c r="G27" s="595">
        <v>0</v>
      </c>
      <c r="H27" s="592">
        <v>1.4</v>
      </c>
      <c r="I27" s="593">
        <v>0</v>
      </c>
      <c r="J27" s="596">
        <v>0</v>
      </c>
      <c r="K27" s="596">
        <v>0</v>
      </c>
      <c r="L27" s="596">
        <v>0</v>
      </c>
      <c r="M27" s="596">
        <v>0</v>
      </c>
      <c r="N27" s="596">
        <v>0</v>
      </c>
      <c r="O27" s="596">
        <v>0</v>
      </c>
      <c r="P27" s="596">
        <v>0</v>
      </c>
      <c r="Q27" s="590">
        <v>0</v>
      </c>
    </row>
    <row r="28" spans="2:17" ht="14.4">
      <c r="B28" s="597" t="s">
        <v>992</v>
      </c>
      <c r="C28" s="595">
        <v>0</v>
      </c>
      <c r="D28" s="595">
        <v>0</v>
      </c>
      <c r="E28" s="595">
        <v>0</v>
      </c>
      <c r="F28" s="595">
        <v>0</v>
      </c>
      <c r="G28" s="595">
        <v>0</v>
      </c>
      <c r="H28" s="592">
        <v>1.4</v>
      </c>
      <c r="I28" s="593">
        <v>0</v>
      </c>
      <c r="J28" s="596">
        <v>0</v>
      </c>
      <c r="K28" s="596">
        <v>0</v>
      </c>
      <c r="L28" s="596">
        <v>0</v>
      </c>
      <c r="M28" s="596">
        <v>0</v>
      </c>
      <c r="N28" s="596">
        <v>0</v>
      </c>
      <c r="O28" s="596">
        <v>0</v>
      </c>
      <c r="P28" s="596">
        <v>0</v>
      </c>
      <c r="Q28" s="590">
        <v>0</v>
      </c>
    </row>
    <row r="29" spans="2:17" ht="14.4">
      <c r="B29" s="597" t="s">
        <v>993</v>
      </c>
      <c r="C29" s="595">
        <v>0</v>
      </c>
      <c r="D29" s="595">
        <v>0</v>
      </c>
      <c r="E29" s="595">
        <v>0</v>
      </c>
      <c r="F29" s="595">
        <v>0</v>
      </c>
      <c r="G29" s="595">
        <v>0</v>
      </c>
      <c r="H29" s="592">
        <v>1.4</v>
      </c>
      <c r="I29" s="593">
        <v>0</v>
      </c>
      <c r="J29" s="596">
        <v>0</v>
      </c>
      <c r="K29" s="596">
        <v>0</v>
      </c>
      <c r="L29" s="596">
        <v>0</v>
      </c>
      <c r="M29" s="596">
        <v>0</v>
      </c>
      <c r="N29" s="596">
        <v>0</v>
      </c>
      <c r="O29" s="596">
        <v>0</v>
      </c>
      <c r="P29" s="596">
        <v>0</v>
      </c>
      <c r="Q29" s="590">
        <v>0</v>
      </c>
    </row>
    <row r="30" spans="2:17" ht="14.4">
      <c r="B30" s="599" t="s">
        <v>999</v>
      </c>
      <c r="C30" s="595">
        <v>0</v>
      </c>
      <c r="D30" s="595">
        <v>0</v>
      </c>
      <c r="E30" s="595">
        <v>0</v>
      </c>
      <c r="F30" s="595">
        <v>0</v>
      </c>
      <c r="G30" s="595">
        <v>0</v>
      </c>
      <c r="H30" s="592">
        <v>1.4</v>
      </c>
      <c r="I30" s="593">
        <v>0</v>
      </c>
      <c r="J30" s="596">
        <v>0</v>
      </c>
      <c r="K30" s="596">
        <v>0</v>
      </c>
      <c r="L30" s="596">
        <v>0</v>
      </c>
      <c r="M30" s="596">
        <v>0</v>
      </c>
      <c r="N30" s="596">
        <v>0</v>
      </c>
      <c r="O30" s="596">
        <v>0</v>
      </c>
      <c r="P30" s="596">
        <v>0</v>
      </c>
      <c r="Q30" s="590">
        <v>0</v>
      </c>
    </row>
    <row r="31" spans="2:17" ht="14.4">
      <c r="B31" s="597" t="s">
        <v>991</v>
      </c>
      <c r="C31" s="595">
        <v>0</v>
      </c>
      <c r="D31" s="595">
        <v>0</v>
      </c>
      <c r="E31" s="595">
        <v>0</v>
      </c>
      <c r="F31" s="595">
        <v>0</v>
      </c>
      <c r="G31" s="595">
        <v>0</v>
      </c>
      <c r="H31" s="592">
        <v>1.4</v>
      </c>
      <c r="I31" s="593">
        <v>0</v>
      </c>
      <c r="J31" s="596">
        <v>0</v>
      </c>
      <c r="K31" s="596">
        <v>0</v>
      </c>
      <c r="L31" s="596">
        <v>0</v>
      </c>
      <c r="M31" s="596">
        <v>0</v>
      </c>
      <c r="N31" s="596">
        <v>0</v>
      </c>
      <c r="O31" s="596">
        <v>0</v>
      </c>
      <c r="P31" s="596">
        <v>0</v>
      </c>
      <c r="Q31" s="590">
        <v>0</v>
      </c>
    </row>
    <row r="32" spans="2:17" ht="14.4">
      <c r="B32" s="597" t="s">
        <v>992</v>
      </c>
      <c r="C32" s="595">
        <v>0</v>
      </c>
      <c r="D32" s="595">
        <v>0</v>
      </c>
      <c r="E32" s="595">
        <v>0</v>
      </c>
      <c r="F32" s="595">
        <v>0</v>
      </c>
      <c r="G32" s="595">
        <v>0</v>
      </c>
      <c r="H32" s="592">
        <v>1.4</v>
      </c>
      <c r="I32" s="593">
        <v>0</v>
      </c>
      <c r="J32" s="596">
        <v>0</v>
      </c>
      <c r="K32" s="596">
        <v>0</v>
      </c>
      <c r="L32" s="596">
        <v>0</v>
      </c>
      <c r="M32" s="596">
        <v>0</v>
      </c>
      <c r="N32" s="596">
        <v>0</v>
      </c>
      <c r="O32" s="596">
        <v>0</v>
      </c>
      <c r="P32" s="596">
        <v>0</v>
      </c>
      <c r="Q32" s="590">
        <v>0</v>
      </c>
    </row>
    <row r="33" spans="2:17" ht="14.4">
      <c r="B33" s="597" t="s">
        <v>993</v>
      </c>
      <c r="C33" s="595">
        <v>0</v>
      </c>
      <c r="D33" s="595">
        <v>0</v>
      </c>
      <c r="E33" s="595">
        <v>0</v>
      </c>
      <c r="F33" s="595">
        <v>0</v>
      </c>
      <c r="G33" s="595">
        <v>0</v>
      </c>
      <c r="H33" s="592">
        <v>1.4</v>
      </c>
      <c r="I33" s="593">
        <v>0</v>
      </c>
      <c r="J33" s="596">
        <v>0</v>
      </c>
      <c r="K33" s="596">
        <v>0</v>
      </c>
      <c r="L33" s="596">
        <v>0</v>
      </c>
      <c r="M33" s="596">
        <v>0</v>
      </c>
      <c r="N33" s="596">
        <v>0</v>
      </c>
      <c r="O33" s="596">
        <v>0</v>
      </c>
      <c r="P33" s="596">
        <v>0</v>
      </c>
      <c r="Q33" s="590">
        <v>0</v>
      </c>
    </row>
    <row r="34" spans="2:17" ht="14.4">
      <c r="B34" s="600" t="s">
        <v>66</v>
      </c>
      <c r="C34" s="601">
        <v>97823165.349999994</v>
      </c>
      <c r="D34" s="601" t="b">
        <v>0</v>
      </c>
      <c r="E34" s="601" t="b">
        <v>0</v>
      </c>
      <c r="F34" s="601">
        <v>76983.796800000011</v>
      </c>
      <c r="G34" s="601">
        <v>3911089.912</v>
      </c>
      <c r="H34" s="592">
        <v>1.4</v>
      </c>
      <c r="I34" s="593">
        <v>5583303.1923199994</v>
      </c>
      <c r="J34" s="601" t="b">
        <v>0</v>
      </c>
      <c r="K34" s="601" t="b">
        <v>0</v>
      </c>
      <c r="L34" s="601" t="b">
        <v>0</v>
      </c>
      <c r="M34" s="601">
        <v>3161849.5999999996</v>
      </c>
      <c r="N34" s="601" t="b">
        <v>0</v>
      </c>
      <c r="O34" s="601" t="b">
        <v>0</v>
      </c>
      <c r="P34" s="601">
        <v>2421453.5923199998</v>
      </c>
      <c r="Q34" s="601">
        <v>5213105.1884799991</v>
      </c>
    </row>
  </sheetData>
  <conditionalFormatting sqref="I7:I34">
    <cfRule type="expression" dxfId="26" priority="1">
      <formula>(C7*#REF!)&lt;&gt;SUM(#REF!)</formula>
    </cfRule>
  </conditionalFormatting>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2" tint="-9.9978637043366805E-2"/>
  </sheetPr>
  <dimension ref="A1:C43"/>
  <sheetViews>
    <sheetView workbookViewId="0"/>
  </sheetViews>
  <sheetFormatPr defaultRowHeight="14.4"/>
  <cols>
    <col min="1" max="1" width="11.44140625" customWidth="1"/>
    <col min="2" max="2" width="76.88671875" style="2" customWidth="1"/>
    <col min="3" max="3" width="22.88671875" customWidth="1"/>
  </cols>
  <sheetData>
    <row r="1" spans="1:3">
      <c r="A1" s="1" t="s">
        <v>97</v>
      </c>
      <c r="B1" t="str">
        <f>Info!C2</f>
        <v>სს ტერაბანკი</v>
      </c>
    </row>
    <row r="2" spans="1:3">
      <c r="A2" s="1" t="s">
        <v>98</v>
      </c>
      <c r="B2" s="243">
        <f>'1. key ratios'!B2</f>
        <v>45838</v>
      </c>
    </row>
    <row r="3" spans="1:3">
      <c r="A3" s="1"/>
      <c r="B3"/>
    </row>
    <row r="4" spans="1:3">
      <c r="A4" s="1" t="s">
        <v>406</v>
      </c>
      <c r="B4" t="s">
        <v>375</v>
      </c>
    </row>
    <row r="5" spans="1:3">
      <c r="A5" s="602"/>
      <c r="B5" s="602" t="s">
        <v>376</v>
      </c>
      <c r="C5" s="603"/>
    </row>
    <row r="6" spans="1:3">
      <c r="A6" s="604">
        <v>1</v>
      </c>
      <c r="B6" s="605" t="s">
        <v>376</v>
      </c>
      <c r="C6" s="606">
        <v>2169576530.4248133</v>
      </c>
    </row>
    <row r="7" spans="1:3">
      <c r="A7" s="604">
        <v>2</v>
      </c>
      <c r="B7" s="605" t="s">
        <v>377</v>
      </c>
      <c r="C7" s="606">
        <v>-34346178.234341614</v>
      </c>
    </row>
    <row r="8" spans="1:3">
      <c r="A8" s="607">
        <v>3</v>
      </c>
      <c r="B8" s="608" t="s">
        <v>378</v>
      </c>
      <c r="C8" s="609">
        <f>C6+C7</f>
        <v>2135230352.1904716</v>
      </c>
    </row>
    <row r="9" spans="1:3">
      <c r="A9" s="610"/>
      <c r="B9" s="610" t="s">
        <v>379</v>
      </c>
      <c r="C9" s="611"/>
    </row>
    <row r="10" spans="1:3">
      <c r="A10" s="612">
        <v>4</v>
      </c>
      <c r="B10" s="613" t="s">
        <v>380</v>
      </c>
      <c r="C10" s="606">
        <v>76983.796800000011</v>
      </c>
    </row>
    <row r="11" spans="1:3">
      <c r="A11" s="612">
        <v>5</v>
      </c>
      <c r="B11" s="614" t="s">
        <v>381</v>
      </c>
      <c r="C11" s="606">
        <v>3911089.912</v>
      </c>
    </row>
    <row r="12" spans="1:3">
      <c r="A12" s="612">
        <v>6</v>
      </c>
      <c r="B12" s="615" t="s">
        <v>1000</v>
      </c>
      <c r="C12" s="609">
        <v>5583303.1923199994</v>
      </c>
    </row>
    <row r="13" spans="1:3">
      <c r="A13" s="616">
        <v>7</v>
      </c>
      <c r="B13" s="617" t="s">
        <v>382</v>
      </c>
      <c r="C13" s="606" t="b">
        <f>'15. CCR'!E34</f>
        <v>0</v>
      </c>
    </row>
    <row r="14" spans="1:3">
      <c r="A14" s="618">
        <v>8</v>
      </c>
      <c r="B14" s="619" t="s">
        <v>383</v>
      </c>
      <c r="C14" s="609">
        <f>C12</f>
        <v>5583303.1923199994</v>
      </c>
    </row>
    <row r="15" spans="1:3">
      <c r="A15" s="610"/>
      <c r="B15" s="610" t="s">
        <v>384</v>
      </c>
      <c r="C15" s="620"/>
    </row>
    <row r="16" spans="1:3">
      <c r="A16" s="616">
        <v>9</v>
      </c>
      <c r="B16" s="621" t="s">
        <v>385</v>
      </c>
      <c r="C16" s="606">
        <v>0</v>
      </c>
    </row>
    <row r="17" spans="1:3">
      <c r="A17" s="612">
        <v>10</v>
      </c>
      <c r="B17" s="605" t="s">
        <v>386</v>
      </c>
      <c r="C17" s="606">
        <v>0</v>
      </c>
    </row>
    <row r="18" spans="1:3">
      <c r="A18" s="612">
        <v>11</v>
      </c>
      <c r="B18" s="605" t="s">
        <v>387</v>
      </c>
      <c r="C18" s="606">
        <v>0</v>
      </c>
    </row>
    <row r="19" spans="1:3" ht="22.8">
      <c r="A19" s="616">
        <v>12</v>
      </c>
      <c r="B19" s="621" t="s">
        <v>388</v>
      </c>
      <c r="C19" s="606">
        <v>0</v>
      </c>
    </row>
    <row r="20" spans="1:3">
      <c r="A20" s="616">
        <v>13</v>
      </c>
      <c r="B20" s="621" t="s">
        <v>389</v>
      </c>
      <c r="C20" s="606">
        <v>0</v>
      </c>
    </row>
    <row r="21" spans="1:3">
      <c r="A21" s="616">
        <v>14</v>
      </c>
      <c r="B21" s="605" t="s">
        <v>390</v>
      </c>
      <c r="C21" s="606">
        <v>0</v>
      </c>
    </row>
    <row r="22" spans="1:3">
      <c r="A22" s="618">
        <v>15</v>
      </c>
      <c r="B22" s="619" t="s">
        <v>391</v>
      </c>
      <c r="C22" s="609">
        <f>SUM(C16:C21)</f>
        <v>0</v>
      </c>
    </row>
    <row r="23" spans="1:3">
      <c r="A23" s="610"/>
      <c r="B23" s="610" t="s">
        <v>392</v>
      </c>
      <c r="C23" s="611"/>
    </row>
    <row r="24" spans="1:3">
      <c r="A24" s="612">
        <v>16</v>
      </c>
      <c r="B24" s="605" t="s">
        <v>393</v>
      </c>
      <c r="C24" s="606">
        <v>60721458.455660157</v>
      </c>
    </row>
    <row r="25" spans="1:3">
      <c r="A25" s="612">
        <v>17</v>
      </c>
      <c r="B25" s="605" t="s">
        <v>394</v>
      </c>
      <c r="C25" s="606">
        <v>0</v>
      </c>
    </row>
    <row r="26" spans="1:3">
      <c r="A26" s="618">
        <v>18</v>
      </c>
      <c r="B26" s="619" t="s">
        <v>395</v>
      </c>
      <c r="C26" s="609">
        <f>C24+C25</f>
        <v>60721458.455660157</v>
      </c>
    </row>
    <row r="27" spans="1:3">
      <c r="A27" s="610"/>
      <c r="B27" s="610" t="s">
        <v>396</v>
      </c>
      <c r="C27" s="620"/>
    </row>
    <row r="28" spans="1:3">
      <c r="A28" s="612">
        <v>19</v>
      </c>
      <c r="B28" s="605" t="s">
        <v>397</v>
      </c>
      <c r="C28" s="606">
        <v>0</v>
      </c>
    </row>
    <row r="29" spans="1:3">
      <c r="A29" s="612">
        <v>20</v>
      </c>
      <c r="B29" s="605" t="s">
        <v>398</v>
      </c>
      <c r="C29" s="606">
        <v>297834223.76565838</v>
      </c>
    </row>
    <row r="30" spans="1:3">
      <c r="A30" s="610"/>
      <c r="B30" s="610" t="s">
        <v>399</v>
      </c>
      <c r="C30" s="611"/>
    </row>
    <row r="31" spans="1:3">
      <c r="A31" s="618">
        <v>21</v>
      </c>
      <c r="B31" s="619" t="s">
        <v>75</v>
      </c>
      <c r="C31" s="609">
        <f>'1. key ratios'!C9</f>
        <v>297834223.76565838</v>
      </c>
    </row>
    <row r="32" spans="1:3">
      <c r="A32" s="618">
        <v>22</v>
      </c>
      <c r="B32" s="619" t="s">
        <v>400</v>
      </c>
      <c r="C32" s="609">
        <f>C8+C14+C22+C26</f>
        <v>2201535113.8384519</v>
      </c>
    </row>
    <row r="33" spans="1:3">
      <c r="A33" s="622"/>
      <c r="B33" s="622" t="s">
        <v>375</v>
      </c>
      <c r="C33" s="611"/>
    </row>
    <row r="34" spans="1:3">
      <c r="A34" s="618">
        <v>23</v>
      </c>
      <c r="B34" s="619" t="s">
        <v>375</v>
      </c>
      <c r="C34" s="623">
        <f>IFERROR(C31/C32,0)</f>
        <v>0.13528479373030494</v>
      </c>
    </row>
    <row r="35" spans="1:3">
      <c r="A35" s="622"/>
      <c r="B35" s="622" t="s">
        <v>401</v>
      </c>
      <c r="C35" s="611"/>
    </row>
    <row r="36" spans="1:3">
      <c r="A36" s="616" t="s">
        <v>402</v>
      </c>
      <c r="B36" s="621" t="s">
        <v>403</v>
      </c>
      <c r="C36" s="624">
        <v>0</v>
      </c>
    </row>
    <row r="37" spans="1:3">
      <c r="A37" s="625" t="s">
        <v>404</v>
      </c>
      <c r="B37" s="626" t="s">
        <v>405</v>
      </c>
      <c r="C37" s="624">
        <v>0</v>
      </c>
    </row>
    <row r="38" spans="1:3">
      <c r="B38"/>
    </row>
    <row r="39" spans="1:3">
      <c r="B39"/>
    </row>
    <row r="40" spans="1:3">
      <c r="B40"/>
    </row>
    <row r="41" spans="1:3">
      <c r="B41"/>
    </row>
    <row r="43" spans="1:3">
      <c r="B43" s="220"/>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73870-8796-447F-9D3E-DBBAC9E014D9}">
  <sheetPr codeName="Sheet33">
    <tabColor theme="2" tint="-9.9978637043366805E-2"/>
  </sheetPr>
  <dimension ref="A1:F9"/>
  <sheetViews>
    <sheetView workbookViewId="0"/>
  </sheetViews>
  <sheetFormatPr defaultRowHeight="14.4"/>
  <cols>
    <col min="1" max="1" width="11.44140625" customWidth="1"/>
    <col min="2" max="2" width="76.77734375" style="2" customWidth="1"/>
    <col min="3" max="6" width="24.44140625" customWidth="1"/>
  </cols>
  <sheetData>
    <row r="1" spans="1:6">
      <c r="A1" s="1" t="s">
        <v>97</v>
      </c>
      <c r="B1" t="str">
        <f>Info!C2</f>
        <v>სს ტერაბანკი</v>
      </c>
    </row>
    <row r="2" spans="1:6">
      <c r="A2" s="1" t="s">
        <v>98</v>
      </c>
      <c r="B2" s="243">
        <f>'1. key ratios'!B2</f>
        <v>45838</v>
      </c>
    </row>
    <row r="3" spans="1:6">
      <c r="A3" s="1"/>
      <c r="B3"/>
    </row>
    <row r="4" spans="1:6">
      <c r="A4" s="627" t="s">
        <v>1001</v>
      </c>
    </row>
    <row r="5" spans="1:6" ht="86.4">
      <c r="B5" s="596"/>
      <c r="C5" s="628" t="s">
        <v>1002</v>
      </c>
      <c r="D5" s="628" t="s">
        <v>1003</v>
      </c>
      <c r="E5" s="628" t="s">
        <v>1004</v>
      </c>
      <c r="F5" s="628" t="s">
        <v>1005</v>
      </c>
    </row>
    <row r="6" spans="1:6">
      <c r="B6" s="629" t="s">
        <v>980</v>
      </c>
      <c r="C6" s="590">
        <v>5562246.1353465617</v>
      </c>
      <c r="D6" s="590">
        <v>56655.206245828849</v>
      </c>
      <c r="E6" s="590" t="b">
        <v>0</v>
      </c>
      <c r="F6" s="590">
        <v>708190.0780728606</v>
      </c>
    </row>
    <row r="7" spans="1:6">
      <c r="B7" s="630" t="s">
        <v>991</v>
      </c>
      <c r="C7" s="631">
        <v>0</v>
      </c>
      <c r="D7" s="631">
        <v>0</v>
      </c>
      <c r="E7" s="631">
        <v>0</v>
      </c>
      <c r="F7" s="631">
        <v>0</v>
      </c>
    </row>
    <row r="8" spans="1:6">
      <c r="B8" s="630" t="s">
        <v>992</v>
      </c>
      <c r="C8" s="631">
        <v>0</v>
      </c>
      <c r="D8" s="631">
        <v>0</v>
      </c>
      <c r="E8" s="631">
        <v>0</v>
      </c>
      <c r="F8" s="631">
        <v>0</v>
      </c>
    </row>
    <row r="9" spans="1:6">
      <c r="B9" s="630" t="s">
        <v>993</v>
      </c>
      <c r="C9" s="631">
        <v>5562246.1353465617</v>
      </c>
      <c r="D9" s="631">
        <v>56655.206245828849</v>
      </c>
      <c r="E9" s="631">
        <v>0</v>
      </c>
      <c r="F9" s="631">
        <v>708190.0780728606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2" tint="-9.9978637043366805E-2"/>
  </sheetPr>
  <dimension ref="A1:G42"/>
  <sheetViews>
    <sheetView zoomScale="90" zoomScaleNormal="90" workbookViewId="0">
      <pane xSplit="2" ySplit="6" topLeftCell="C7" activePane="bottomRight" state="frozen"/>
      <selection activeCell="B36" sqref="B36:C36"/>
      <selection pane="topRight" activeCell="B36" sqref="B36:C36"/>
      <selection pane="bottomLeft" activeCell="B36" sqref="B36:C36"/>
      <selection pane="bottomRight" activeCell="C7" sqref="C7"/>
    </sheetView>
  </sheetViews>
  <sheetFormatPr defaultRowHeight="14.4"/>
  <cols>
    <col min="1" max="1" width="9.88671875" style="1" bestFit="1" customWidth="1"/>
    <col min="2" max="2" width="82.5546875" style="17" customWidth="1"/>
    <col min="3" max="7" width="17.5546875" style="1" customWidth="1"/>
  </cols>
  <sheetData>
    <row r="1" spans="1:7">
      <c r="A1" s="1" t="s">
        <v>97</v>
      </c>
      <c r="B1" s="1" t="str">
        <f>Info!C2</f>
        <v>სს ტერაბანკი</v>
      </c>
    </row>
    <row r="2" spans="1:7">
      <c r="A2" s="1" t="s">
        <v>98</v>
      </c>
      <c r="B2" s="243">
        <f>'1. key ratios'!B2</f>
        <v>45838</v>
      </c>
    </row>
    <row r="3" spans="1:7">
      <c r="B3" s="243"/>
    </row>
    <row r="4" spans="1:7" ht="15" thickBot="1">
      <c r="A4" s="1" t="s">
        <v>462</v>
      </c>
      <c r="B4" s="144" t="s">
        <v>427</v>
      </c>
    </row>
    <row r="5" spans="1:7">
      <c r="A5" s="245"/>
      <c r="B5" s="246"/>
      <c r="C5" s="694" t="s">
        <v>428</v>
      </c>
      <c r="D5" s="694"/>
      <c r="E5" s="694"/>
      <c r="F5" s="694"/>
      <c r="G5" s="695" t="s">
        <v>429</v>
      </c>
    </row>
    <row r="6" spans="1:7">
      <c r="A6" s="247"/>
      <c r="B6" s="248"/>
      <c r="C6" s="249" t="s">
        <v>430</v>
      </c>
      <c r="D6" s="249" t="s">
        <v>431</v>
      </c>
      <c r="E6" s="249" t="s">
        <v>432</v>
      </c>
      <c r="F6" s="249" t="s">
        <v>433</v>
      </c>
      <c r="G6" s="696"/>
    </row>
    <row r="7" spans="1:7">
      <c r="A7" s="250"/>
      <c r="B7" s="251" t="s">
        <v>434</v>
      </c>
      <c r="C7" s="252"/>
      <c r="D7" s="252"/>
      <c r="E7" s="252"/>
      <c r="F7" s="252"/>
      <c r="G7" s="253"/>
    </row>
    <row r="8" spans="1:7">
      <c r="A8" s="254">
        <v>1</v>
      </c>
      <c r="B8" s="255" t="s">
        <v>435</v>
      </c>
      <c r="C8" s="256">
        <v>297834223.76565838</v>
      </c>
      <c r="D8" s="256">
        <v>0</v>
      </c>
      <c r="E8" s="256">
        <v>0</v>
      </c>
      <c r="F8" s="256">
        <v>318932001.80599999</v>
      </c>
      <c r="G8" s="256">
        <v>616766225.57165837</v>
      </c>
    </row>
    <row r="9" spans="1:7">
      <c r="A9" s="254">
        <v>2</v>
      </c>
      <c r="B9" s="257" t="s">
        <v>74</v>
      </c>
      <c r="C9" s="256">
        <v>297834223.76565838</v>
      </c>
      <c r="D9" s="256">
        <v>0</v>
      </c>
      <c r="E9" s="256">
        <v>0</v>
      </c>
      <c r="F9" s="256">
        <v>38881580.960000001</v>
      </c>
      <c r="G9" s="256">
        <v>336715804.72565836</v>
      </c>
    </row>
    <row r="10" spans="1:7">
      <c r="A10" s="254">
        <v>3</v>
      </c>
      <c r="B10" s="257" t="s">
        <v>436</v>
      </c>
      <c r="C10" s="258"/>
      <c r="D10" s="258"/>
      <c r="E10" s="258"/>
      <c r="F10" s="256">
        <v>280050420.84600002</v>
      </c>
      <c r="G10" s="256">
        <v>280050420.84600002</v>
      </c>
    </row>
    <row r="11" spans="1:7" ht="27.6">
      <c r="A11" s="254">
        <v>4</v>
      </c>
      <c r="B11" s="255" t="s">
        <v>437</v>
      </c>
      <c r="C11" s="256">
        <v>189173856.81999874</v>
      </c>
      <c r="D11" s="256">
        <v>200398112.28000009</v>
      </c>
      <c r="E11" s="256">
        <v>129855403.55000013</v>
      </c>
      <c r="F11" s="256">
        <v>7750717.6500000022</v>
      </c>
      <c r="G11" s="256">
        <v>480359438.089499</v>
      </c>
    </row>
    <row r="12" spans="1:7">
      <c r="A12" s="254">
        <v>5</v>
      </c>
      <c r="B12" s="257" t="s">
        <v>438</v>
      </c>
      <c r="C12" s="256">
        <v>169501451.32999873</v>
      </c>
      <c r="D12" s="256">
        <v>181872636.5200001</v>
      </c>
      <c r="E12" s="256">
        <v>123136986.49000013</v>
      </c>
      <c r="F12" s="256">
        <v>7200909.9700000025</v>
      </c>
      <c r="G12" s="256">
        <v>457626385.09449899</v>
      </c>
    </row>
    <row r="13" spans="1:7">
      <c r="A13" s="254">
        <v>6</v>
      </c>
      <c r="B13" s="257" t="s">
        <v>439</v>
      </c>
      <c r="C13" s="256">
        <v>19672405.490000002</v>
      </c>
      <c r="D13" s="256">
        <v>18525475.759999994</v>
      </c>
      <c r="E13" s="256">
        <v>6718417.0599999987</v>
      </c>
      <c r="F13" s="256">
        <v>549807.67999999993</v>
      </c>
      <c r="G13" s="256">
        <v>22733052.995000001</v>
      </c>
    </row>
    <row r="14" spans="1:7">
      <c r="A14" s="254">
        <v>7</v>
      </c>
      <c r="B14" s="255" t="s">
        <v>440</v>
      </c>
      <c r="C14" s="256">
        <v>254907117.58649993</v>
      </c>
      <c r="D14" s="256">
        <v>451126197.00999993</v>
      </c>
      <c r="E14" s="256">
        <v>232596888.90999997</v>
      </c>
      <c r="F14" s="256">
        <v>6010050</v>
      </c>
      <c r="G14" s="256">
        <v>300812905.49499995</v>
      </c>
    </row>
    <row r="15" spans="1:7" ht="55.2">
      <c r="A15" s="254">
        <v>8</v>
      </c>
      <c r="B15" s="257" t="s">
        <v>441</v>
      </c>
      <c r="C15" s="256">
        <v>231363675.38999993</v>
      </c>
      <c r="D15" s="256">
        <v>131648241.08999999</v>
      </c>
      <c r="E15" s="256">
        <v>135177302.38</v>
      </c>
      <c r="F15" s="256">
        <v>6010050</v>
      </c>
      <c r="G15" s="256">
        <v>252099634.42999995</v>
      </c>
    </row>
    <row r="16" spans="1:7" ht="27.6">
      <c r="A16" s="254">
        <v>9</v>
      </c>
      <c r="B16" s="257" t="s">
        <v>442</v>
      </c>
      <c r="C16" s="256">
        <v>23543442.196499996</v>
      </c>
      <c r="D16" s="256">
        <v>319477955.91999996</v>
      </c>
      <c r="E16" s="256">
        <v>97419586.529999971</v>
      </c>
      <c r="F16" s="256">
        <v>0</v>
      </c>
      <c r="G16" s="256">
        <v>48713271.064999983</v>
      </c>
    </row>
    <row r="17" spans="1:7">
      <c r="A17" s="254">
        <v>10</v>
      </c>
      <c r="B17" s="255" t="s">
        <v>443</v>
      </c>
      <c r="C17" s="256">
        <v>0</v>
      </c>
      <c r="D17" s="256">
        <v>0</v>
      </c>
      <c r="E17" s="256">
        <v>0</v>
      </c>
      <c r="F17" s="256">
        <v>0</v>
      </c>
      <c r="G17" s="256">
        <v>0</v>
      </c>
    </row>
    <row r="18" spans="1:7">
      <c r="A18" s="254">
        <v>11</v>
      </c>
      <c r="B18" s="255" t="s">
        <v>78</v>
      </c>
      <c r="C18" s="256">
        <v>0</v>
      </c>
      <c r="D18" s="256">
        <v>31660819.993694544</v>
      </c>
      <c r="E18" s="256">
        <v>5213066.4554842282</v>
      </c>
      <c r="F18" s="256">
        <v>10481921.868956022</v>
      </c>
      <c r="G18" s="256">
        <v>0</v>
      </c>
    </row>
    <row r="19" spans="1:7">
      <c r="A19" s="254">
        <v>12</v>
      </c>
      <c r="B19" s="257" t="s">
        <v>444</v>
      </c>
      <c r="C19" s="256">
        <v>0</v>
      </c>
      <c r="D19" s="256">
        <v>0</v>
      </c>
      <c r="E19" s="256">
        <v>0</v>
      </c>
      <c r="F19" s="256">
        <v>0</v>
      </c>
      <c r="G19" s="256">
        <v>0</v>
      </c>
    </row>
    <row r="20" spans="1:7" ht="27.6">
      <c r="A20" s="254">
        <v>13</v>
      </c>
      <c r="B20" s="257" t="s">
        <v>445</v>
      </c>
      <c r="C20" s="256">
        <v>0</v>
      </c>
      <c r="D20" s="256">
        <v>31660819.993694544</v>
      </c>
      <c r="E20" s="256">
        <v>5213066.4554842282</v>
      </c>
      <c r="F20" s="256">
        <v>10481921.868956022</v>
      </c>
      <c r="G20" s="256">
        <v>0</v>
      </c>
    </row>
    <row r="21" spans="1:7">
      <c r="A21" s="259">
        <v>14</v>
      </c>
      <c r="B21" s="260" t="s">
        <v>446</v>
      </c>
      <c r="C21" s="258"/>
      <c r="D21" s="258"/>
      <c r="E21" s="258"/>
      <c r="F21" s="258"/>
      <c r="G21" s="261">
        <f>SUM(G8,G11,G14,G17,G18)</f>
        <v>1397938569.1561573</v>
      </c>
    </row>
    <row r="22" spans="1:7">
      <c r="A22" s="262"/>
      <c r="B22" s="279" t="s">
        <v>447</v>
      </c>
      <c r="C22" s="263"/>
      <c r="D22" s="264"/>
      <c r="E22" s="263"/>
      <c r="F22" s="263"/>
      <c r="G22" s="265"/>
    </row>
    <row r="23" spans="1:7">
      <c r="A23" s="254">
        <v>15</v>
      </c>
      <c r="B23" s="255" t="s">
        <v>310</v>
      </c>
      <c r="C23" s="266">
        <v>333302618.81059998</v>
      </c>
      <c r="D23" s="266">
        <v>175879701.28249997</v>
      </c>
      <c r="E23" s="266">
        <v>0</v>
      </c>
      <c r="F23" s="266">
        <v>1496729.08</v>
      </c>
      <c r="G23" s="266">
        <v>17241093.834155001</v>
      </c>
    </row>
    <row r="24" spans="1:7">
      <c r="A24" s="254">
        <v>16</v>
      </c>
      <c r="B24" s="255" t="s">
        <v>448</v>
      </c>
      <c r="C24" s="266">
        <v>76657.967400019639</v>
      </c>
      <c r="D24" s="266">
        <v>269105597.43483531</v>
      </c>
      <c r="E24" s="266">
        <v>152879350.88359979</v>
      </c>
      <c r="F24" s="266">
        <v>983355242.35839915</v>
      </c>
      <c r="G24" s="266">
        <v>1009952402.131038</v>
      </c>
    </row>
    <row r="25" spans="1:7" ht="27.6">
      <c r="A25" s="254">
        <v>17</v>
      </c>
      <c r="B25" s="257" t="s">
        <v>449</v>
      </c>
      <c r="C25" s="266" t="s">
        <v>1029</v>
      </c>
      <c r="D25" s="266">
        <v>0</v>
      </c>
      <c r="E25" s="266">
        <v>0</v>
      </c>
      <c r="F25" s="266">
        <v>0</v>
      </c>
      <c r="G25" s="266">
        <v>0</v>
      </c>
    </row>
    <row r="26" spans="1:7" ht="27.6">
      <c r="A26" s="254">
        <v>18</v>
      </c>
      <c r="B26" s="257" t="s">
        <v>450</v>
      </c>
      <c r="C26" s="266">
        <v>76657.967400019639</v>
      </c>
      <c r="D26" s="266">
        <v>39002060.976199999</v>
      </c>
      <c r="E26" s="266">
        <v>6463456.5008999994</v>
      </c>
      <c r="F26" s="266">
        <v>5964315.3661000002</v>
      </c>
      <c r="G26" s="266">
        <v>15057851.458090002</v>
      </c>
    </row>
    <row r="27" spans="1:7">
      <c r="A27" s="254">
        <v>19</v>
      </c>
      <c r="B27" s="257" t="s">
        <v>451</v>
      </c>
      <c r="C27" s="266" t="s">
        <v>1029</v>
      </c>
      <c r="D27" s="266">
        <v>179917502.93910009</v>
      </c>
      <c r="E27" s="266">
        <v>114297193.93459982</v>
      </c>
      <c r="F27" s="266">
        <v>719682693.7818985</v>
      </c>
      <c r="G27" s="266">
        <v>758837638.15146363</v>
      </c>
    </row>
    <row r="28" spans="1:7">
      <c r="A28" s="254">
        <v>20</v>
      </c>
      <c r="B28" s="267" t="s">
        <v>452</v>
      </c>
      <c r="C28" s="266">
        <v>0</v>
      </c>
      <c r="D28" s="266">
        <v>0</v>
      </c>
      <c r="E28" s="266">
        <v>0</v>
      </c>
      <c r="F28" s="266">
        <v>0</v>
      </c>
      <c r="G28" s="266">
        <v>0</v>
      </c>
    </row>
    <row r="29" spans="1:7">
      <c r="A29" s="254">
        <v>21</v>
      </c>
      <c r="B29" s="257" t="s">
        <v>453</v>
      </c>
      <c r="C29" s="266" t="s">
        <v>1029</v>
      </c>
      <c r="D29" s="266">
        <v>39913674.674899995</v>
      </c>
      <c r="E29" s="266">
        <v>32118700.448099982</v>
      </c>
      <c r="F29" s="266">
        <v>252350181.16040081</v>
      </c>
      <c r="G29" s="266">
        <v>226366388.85666674</v>
      </c>
    </row>
    <row r="30" spans="1:7">
      <c r="A30" s="254">
        <v>22</v>
      </c>
      <c r="B30" s="267" t="s">
        <v>452</v>
      </c>
      <c r="C30" s="266">
        <v>0</v>
      </c>
      <c r="D30" s="266">
        <v>16117511.195592824</v>
      </c>
      <c r="E30" s="266">
        <v>13243081.326072883</v>
      </c>
      <c r="F30" s="266">
        <v>120737263.45586976</v>
      </c>
      <c r="G30" s="266">
        <v>93159517.507148206</v>
      </c>
    </row>
    <row r="31" spans="1:7" ht="27.6">
      <c r="A31" s="254">
        <v>23</v>
      </c>
      <c r="B31" s="257" t="s">
        <v>454</v>
      </c>
      <c r="C31" s="266" t="s">
        <v>1029</v>
      </c>
      <c r="D31" s="266">
        <v>10272358.844635263</v>
      </c>
      <c r="E31" s="266">
        <v>0</v>
      </c>
      <c r="F31" s="266">
        <v>5358052.05</v>
      </c>
      <c r="G31" s="266">
        <v>9690523.6648176312</v>
      </c>
    </row>
    <row r="32" spans="1:7">
      <c r="A32" s="254">
        <v>24</v>
      </c>
      <c r="B32" s="255" t="s">
        <v>455</v>
      </c>
      <c r="C32" s="266">
        <v>0</v>
      </c>
      <c r="D32" s="266">
        <v>0</v>
      </c>
      <c r="E32" s="266">
        <v>0</v>
      </c>
      <c r="F32" s="266">
        <v>0</v>
      </c>
      <c r="G32" s="266">
        <v>0</v>
      </c>
    </row>
    <row r="33" spans="1:7">
      <c r="A33" s="254">
        <v>25</v>
      </c>
      <c r="B33" s="255" t="s">
        <v>88</v>
      </c>
      <c r="C33" s="266">
        <v>72313727.738077775</v>
      </c>
      <c r="D33" s="266">
        <v>16573791.244800003</v>
      </c>
      <c r="E33" s="266">
        <v>12774882.879000006</v>
      </c>
      <c r="F33" s="266">
        <v>118182094.1696381</v>
      </c>
      <c r="G33" s="266">
        <v>205170167.46961588</v>
      </c>
    </row>
    <row r="34" spans="1:7">
      <c r="A34" s="254">
        <v>26</v>
      </c>
      <c r="B34" s="257" t="s">
        <v>456</v>
      </c>
      <c r="C34" s="266">
        <v>0</v>
      </c>
      <c r="D34" s="266">
        <v>17</v>
      </c>
      <c r="E34" s="266">
        <v>0</v>
      </c>
      <c r="F34" s="266">
        <v>0</v>
      </c>
      <c r="G34" s="266">
        <v>17</v>
      </c>
    </row>
    <row r="35" spans="1:7">
      <c r="A35" s="254">
        <v>27</v>
      </c>
      <c r="B35" s="257" t="s">
        <v>457</v>
      </c>
      <c r="C35" s="266">
        <v>72313727.738077775</v>
      </c>
      <c r="D35" s="266">
        <v>16573774.244800003</v>
      </c>
      <c r="E35" s="266">
        <v>12774882.879000006</v>
      </c>
      <c r="F35" s="266">
        <v>118182094.1696381</v>
      </c>
      <c r="G35" s="266">
        <v>205170150.46961588</v>
      </c>
    </row>
    <row r="36" spans="1:7">
      <c r="A36" s="254">
        <v>28</v>
      </c>
      <c r="B36" s="255" t="s">
        <v>458</v>
      </c>
      <c r="C36" s="266">
        <v>0</v>
      </c>
      <c r="D36" s="266">
        <v>24115082.142205458</v>
      </c>
      <c r="E36" s="266">
        <v>39431598.662315756</v>
      </c>
      <c r="F36" s="266">
        <v>59826538.084443934</v>
      </c>
      <c r="G36" s="266">
        <v>9482365.91375372</v>
      </c>
    </row>
    <row r="37" spans="1:7">
      <c r="A37" s="259">
        <v>29</v>
      </c>
      <c r="B37" s="260" t="s">
        <v>459</v>
      </c>
      <c r="C37" s="258"/>
      <c r="D37" s="258"/>
      <c r="E37" s="258"/>
      <c r="F37" s="258"/>
      <c r="G37" s="261">
        <f>SUM(G23:G24,G32:G33,G36)</f>
        <v>1241846029.3485625</v>
      </c>
    </row>
    <row r="38" spans="1:7">
      <c r="A38" s="250"/>
      <c r="B38" s="268"/>
      <c r="C38" s="269"/>
      <c r="D38" s="269"/>
      <c r="E38" s="269"/>
      <c r="F38" s="269"/>
      <c r="G38" s="270"/>
    </row>
    <row r="39" spans="1:7" ht="15" thickBot="1">
      <c r="A39" s="271">
        <v>30</v>
      </c>
      <c r="B39" s="272" t="s">
        <v>427</v>
      </c>
      <c r="C39" s="176"/>
      <c r="D39" s="161"/>
      <c r="E39" s="161"/>
      <c r="F39" s="273"/>
      <c r="G39" s="274">
        <f>IFERROR(G21/G37,0)</f>
        <v>1.1256939557067929</v>
      </c>
    </row>
    <row r="42" spans="1:7" ht="41.4">
      <c r="B42" s="17" t="s">
        <v>460</v>
      </c>
    </row>
  </sheetData>
  <mergeCells count="2">
    <mergeCell ref="C5:F5"/>
    <mergeCell ref="G5:G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2" tint="-9.9978637043366805E-2"/>
  </sheetPr>
  <dimension ref="A1:H26"/>
  <sheetViews>
    <sheetView showGridLines="0" zoomScale="80" zoomScaleNormal="80" workbookViewId="0"/>
  </sheetViews>
  <sheetFormatPr defaultColWidth="9.109375" defaultRowHeight="12"/>
  <cols>
    <col min="1" max="1" width="11.88671875" style="281" bestFit="1" customWidth="1"/>
    <col min="2" max="2" width="105.109375" style="281" bestFit="1" customWidth="1"/>
    <col min="3" max="3" width="13.88671875" style="281" bestFit="1" customWidth="1"/>
    <col min="4" max="4" width="13" style="281" bestFit="1" customWidth="1"/>
    <col min="5" max="5" width="17.44140625" style="281" bestFit="1" customWidth="1"/>
    <col min="6" max="6" width="14.44140625" style="281" bestFit="1" customWidth="1"/>
    <col min="7" max="7" width="30.44140625" style="281" customWidth="1"/>
    <col min="8" max="8" width="16" style="281" bestFit="1" customWidth="1"/>
    <col min="9" max="16384" width="9.109375" style="281"/>
  </cols>
  <sheetData>
    <row r="1" spans="1:8" ht="13.8">
      <c r="A1" s="280" t="s">
        <v>97</v>
      </c>
      <c r="B1" s="219" t="str">
        <f>Info!C2</f>
        <v>სს ტერაბანკი</v>
      </c>
    </row>
    <row r="2" spans="1:8">
      <c r="A2" s="280" t="s">
        <v>98</v>
      </c>
      <c r="B2" s="283">
        <f>'1. key ratios'!B2</f>
        <v>45838</v>
      </c>
    </row>
    <row r="3" spans="1:8">
      <c r="A3" s="282" t="s">
        <v>467</v>
      </c>
    </row>
    <row r="5" spans="1:8">
      <c r="A5" s="697" t="s">
        <v>468</v>
      </c>
      <c r="B5" s="698"/>
      <c r="C5" s="703" t="s">
        <v>469</v>
      </c>
      <c r="D5" s="704"/>
      <c r="E5" s="704"/>
      <c r="F5" s="704"/>
      <c r="G5" s="704"/>
      <c r="H5" s="705"/>
    </row>
    <row r="6" spans="1:8">
      <c r="A6" s="699"/>
      <c r="B6" s="700"/>
      <c r="C6" s="706"/>
      <c r="D6" s="707"/>
      <c r="E6" s="707"/>
      <c r="F6" s="707"/>
      <c r="G6" s="707"/>
      <c r="H6" s="708"/>
    </row>
    <row r="7" spans="1:8" ht="24">
      <c r="A7" s="701"/>
      <c r="B7" s="702"/>
      <c r="C7" s="364" t="s">
        <v>470</v>
      </c>
      <c r="D7" s="364" t="s">
        <v>471</v>
      </c>
      <c r="E7" s="364" t="s">
        <v>472</v>
      </c>
      <c r="F7" s="364" t="s">
        <v>473</v>
      </c>
      <c r="G7" s="364" t="s">
        <v>653</v>
      </c>
      <c r="H7" s="364" t="s">
        <v>66</v>
      </c>
    </row>
    <row r="8" spans="1:8">
      <c r="A8" s="360">
        <v>1</v>
      </c>
      <c r="B8" s="359" t="s">
        <v>123</v>
      </c>
      <c r="C8" s="497">
        <v>133598081.46000001</v>
      </c>
      <c r="D8" s="497">
        <v>128149774.95</v>
      </c>
      <c r="E8" s="497">
        <v>37349720.739586711</v>
      </c>
      <c r="F8" s="497">
        <v>4994017.5401999997</v>
      </c>
      <c r="G8" s="497">
        <v>0</v>
      </c>
      <c r="H8" s="497">
        <v>304091594.68978673</v>
      </c>
    </row>
    <row r="9" spans="1:8">
      <c r="A9" s="360">
        <v>2</v>
      </c>
      <c r="B9" s="359" t="s">
        <v>124</v>
      </c>
      <c r="C9" s="497">
        <v>0</v>
      </c>
      <c r="D9" s="497">
        <v>0</v>
      </c>
      <c r="E9" s="497">
        <v>0</v>
      </c>
      <c r="F9" s="497">
        <v>0</v>
      </c>
      <c r="G9" s="497">
        <v>0</v>
      </c>
      <c r="H9" s="497">
        <v>0</v>
      </c>
    </row>
    <row r="10" spans="1:8">
      <c r="A10" s="360">
        <v>3</v>
      </c>
      <c r="B10" s="359" t="s">
        <v>125</v>
      </c>
      <c r="C10" s="497">
        <v>0</v>
      </c>
      <c r="D10" s="497">
        <v>0</v>
      </c>
      <c r="E10" s="497">
        <v>0</v>
      </c>
      <c r="F10" s="497">
        <v>0</v>
      </c>
      <c r="G10" s="497">
        <v>0</v>
      </c>
      <c r="H10" s="497">
        <v>0</v>
      </c>
    </row>
    <row r="11" spans="1:8">
      <c r="A11" s="360">
        <v>4</v>
      </c>
      <c r="B11" s="359" t="s">
        <v>126</v>
      </c>
      <c r="C11" s="497">
        <v>0</v>
      </c>
      <c r="D11" s="497">
        <v>0</v>
      </c>
      <c r="E11" s="497">
        <v>0</v>
      </c>
      <c r="F11" s="497">
        <v>0</v>
      </c>
      <c r="G11" s="497">
        <v>0</v>
      </c>
      <c r="H11" s="497">
        <v>0</v>
      </c>
    </row>
    <row r="12" spans="1:8">
      <c r="A12" s="360">
        <v>5</v>
      </c>
      <c r="B12" s="359" t="s">
        <v>920</v>
      </c>
      <c r="C12" s="497">
        <v>0</v>
      </c>
      <c r="D12" s="497">
        <v>0</v>
      </c>
      <c r="E12" s="497">
        <v>0</v>
      </c>
      <c r="F12" s="497">
        <v>0</v>
      </c>
      <c r="G12" s="497">
        <v>0</v>
      </c>
      <c r="H12" s="497">
        <v>0</v>
      </c>
    </row>
    <row r="13" spans="1:8">
      <c r="A13" s="360">
        <v>6</v>
      </c>
      <c r="B13" s="359" t="s">
        <v>127</v>
      </c>
      <c r="C13" s="497">
        <v>0</v>
      </c>
      <c r="D13" s="497">
        <v>83182273.719999999</v>
      </c>
      <c r="E13" s="497">
        <v>0</v>
      </c>
      <c r="F13" s="497">
        <v>1498296.08</v>
      </c>
      <c r="G13" s="497">
        <v>0</v>
      </c>
      <c r="H13" s="497">
        <v>84680569.799999997</v>
      </c>
    </row>
    <row r="14" spans="1:8">
      <c r="A14" s="360">
        <v>7</v>
      </c>
      <c r="B14" s="359" t="s">
        <v>71</v>
      </c>
      <c r="C14" s="497">
        <v>0</v>
      </c>
      <c r="D14" s="497">
        <v>76171787.306003556</v>
      </c>
      <c r="E14" s="497">
        <v>210781300.11765894</v>
      </c>
      <c r="F14" s="497">
        <v>422000661.60234177</v>
      </c>
      <c r="G14" s="497">
        <v>0</v>
      </c>
      <c r="H14" s="497">
        <v>708953749.02600431</v>
      </c>
    </row>
    <row r="15" spans="1:8">
      <c r="A15" s="360">
        <v>8</v>
      </c>
      <c r="B15" s="361" t="s">
        <v>72</v>
      </c>
      <c r="C15" s="497">
        <v>0</v>
      </c>
      <c r="D15" s="497">
        <v>32383302.041733023</v>
      </c>
      <c r="E15" s="497">
        <v>204017530.35538557</v>
      </c>
      <c r="F15" s="497">
        <v>466908162.16609025</v>
      </c>
      <c r="G15" s="497" t="s">
        <v>1030</v>
      </c>
      <c r="H15" s="497">
        <v>703308994.56320882</v>
      </c>
    </row>
    <row r="16" spans="1:8">
      <c r="A16" s="360">
        <v>9</v>
      </c>
      <c r="B16" s="359" t="s">
        <v>921</v>
      </c>
      <c r="C16" s="497">
        <v>0</v>
      </c>
      <c r="D16" s="497">
        <v>4223958.4200100005</v>
      </c>
      <c r="E16" s="497">
        <v>20893798.742725018</v>
      </c>
      <c r="F16" s="497">
        <v>156795992.92710906</v>
      </c>
      <c r="G16" s="497">
        <v>0</v>
      </c>
      <c r="H16" s="497">
        <v>181913750.08984408</v>
      </c>
    </row>
    <row r="17" spans="1:8">
      <c r="A17" s="360">
        <v>10</v>
      </c>
      <c r="B17" s="363" t="s">
        <v>488</v>
      </c>
      <c r="C17" s="497">
        <v>0</v>
      </c>
      <c r="D17" s="497">
        <v>616751.75769799971</v>
      </c>
      <c r="E17" s="497">
        <v>7737655.7291650046</v>
      </c>
      <c r="F17" s="497">
        <v>21431983.814288996</v>
      </c>
      <c r="G17" s="497">
        <v>0</v>
      </c>
      <c r="H17" s="497">
        <v>29786391.301151998</v>
      </c>
    </row>
    <row r="18" spans="1:8">
      <c r="A18" s="360">
        <v>11</v>
      </c>
      <c r="B18" s="359" t="s">
        <v>68</v>
      </c>
      <c r="C18" s="497">
        <v>0</v>
      </c>
      <c r="D18" s="497">
        <v>0</v>
      </c>
      <c r="E18" s="497">
        <v>0</v>
      </c>
      <c r="F18" s="497">
        <v>0</v>
      </c>
      <c r="G18" s="497">
        <v>0</v>
      </c>
      <c r="H18" s="497">
        <v>0</v>
      </c>
    </row>
    <row r="19" spans="1:8">
      <c r="A19" s="360">
        <v>12</v>
      </c>
      <c r="B19" s="359" t="s">
        <v>69</v>
      </c>
      <c r="C19" s="497">
        <v>0</v>
      </c>
      <c r="D19" s="497">
        <v>0</v>
      </c>
      <c r="E19" s="497">
        <v>0</v>
      </c>
      <c r="F19" s="497">
        <v>0</v>
      </c>
      <c r="G19" s="497">
        <v>0</v>
      </c>
      <c r="H19" s="497">
        <v>0</v>
      </c>
    </row>
    <row r="20" spans="1:8">
      <c r="A20" s="362">
        <v>13</v>
      </c>
      <c r="B20" s="361" t="s">
        <v>70</v>
      </c>
      <c r="C20" s="497">
        <v>0</v>
      </c>
      <c r="D20" s="497">
        <v>0</v>
      </c>
      <c r="E20" s="497">
        <v>0</v>
      </c>
      <c r="F20" s="497">
        <v>0</v>
      </c>
      <c r="G20" s="497">
        <v>0</v>
      </c>
      <c r="H20" s="497">
        <v>0</v>
      </c>
    </row>
    <row r="21" spans="1:8">
      <c r="A21" s="360">
        <v>14</v>
      </c>
      <c r="B21" s="359" t="s">
        <v>474</v>
      </c>
      <c r="C21" s="497">
        <v>75709646.338689283</v>
      </c>
      <c r="D21" s="497">
        <v>0</v>
      </c>
      <c r="E21" s="497">
        <v>0</v>
      </c>
      <c r="F21" s="497">
        <v>110918233.21000002</v>
      </c>
      <c r="G21" s="497">
        <v>0</v>
      </c>
      <c r="H21" s="497">
        <v>186627879.54868931</v>
      </c>
    </row>
    <row r="22" spans="1:8">
      <c r="A22" s="358">
        <v>15</v>
      </c>
      <c r="B22" s="357" t="s">
        <v>66</v>
      </c>
      <c r="C22" s="497">
        <v>209307727.79868931</v>
      </c>
      <c r="D22" s="497">
        <v>324111096.43774664</v>
      </c>
      <c r="E22" s="497">
        <v>473042349.95535624</v>
      </c>
      <c r="F22" s="497">
        <v>1163115363.5257411</v>
      </c>
      <c r="G22" s="497">
        <v>0</v>
      </c>
      <c r="H22" s="497">
        <v>2169576537.7175331</v>
      </c>
    </row>
    <row r="26" spans="1:8" ht="36">
      <c r="B26" s="290" t="s">
        <v>652</v>
      </c>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92D050"/>
  </sheetPr>
  <dimension ref="A1:H26"/>
  <sheetViews>
    <sheetView showGridLines="0" zoomScaleNormal="100" workbookViewId="0"/>
  </sheetViews>
  <sheetFormatPr defaultColWidth="9.109375" defaultRowHeight="12"/>
  <cols>
    <col min="1" max="1" width="11.88671875" style="284" bestFit="1" customWidth="1"/>
    <col min="2" max="2" width="86.88671875" style="281" customWidth="1"/>
    <col min="3" max="4" width="31.5546875" style="281" customWidth="1"/>
    <col min="5" max="5" width="16.44140625" style="281" bestFit="1" customWidth="1"/>
    <col min="6" max="6" width="14.33203125" style="281" bestFit="1" customWidth="1"/>
    <col min="7" max="7" width="20" style="281" bestFit="1" customWidth="1"/>
    <col min="8" max="8" width="25.109375" style="281" bestFit="1" customWidth="1"/>
    <col min="9" max="16384" width="9.109375" style="281"/>
  </cols>
  <sheetData>
    <row r="1" spans="1:8" ht="13.8">
      <c r="A1" s="280" t="s">
        <v>97</v>
      </c>
      <c r="B1" s="219" t="str">
        <f>Info!C2</f>
        <v>სს ტერაბანკი</v>
      </c>
      <c r="C1" s="376"/>
      <c r="D1" s="376"/>
      <c r="E1" s="376"/>
      <c r="F1" s="376"/>
      <c r="G1" s="376"/>
      <c r="H1" s="376"/>
    </row>
    <row r="2" spans="1:8">
      <c r="A2" s="280" t="s">
        <v>98</v>
      </c>
      <c r="B2" s="283">
        <f>'1. key ratios'!B2</f>
        <v>45838</v>
      </c>
      <c r="C2" s="376"/>
      <c r="D2" s="376"/>
      <c r="E2" s="376"/>
      <c r="F2" s="376"/>
      <c r="G2" s="376"/>
      <c r="H2" s="376"/>
    </row>
    <row r="3" spans="1:8">
      <c r="A3" s="282" t="s">
        <v>475</v>
      </c>
      <c r="B3" s="376"/>
      <c r="C3" s="376"/>
      <c r="D3" s="376"/>
      <c r="E3" s="376"/>
      <c r="F3" s="376"/>
      <c r="G3" s="376"/>
      <c r="H3" s="376"/>
    </row>
    <row r="4" spans="1:8">
      <c r="A4" s="377"/>
      <c r="B4" s="376"/>
      <c r="C4" s="375" t="s">
        <v>476</v>
      </c>
      <c r="D4" s="375" t="s">
        <v>477</v>
      </c>
      <c r="E4" s="375" t="s">
        <v>478</v>
      </c>
      <c r="F4" s="375" t="s">
        <v>479</v>
      </c>
      <c r="G4" s="375" t="s">
        <v>480</v>
      </c>
      <c r="H4" s="375" t="s">
        <v>481</v>
      </c>
    </row>
    <row r="5" spans="1:8" ht="33.9" customHeight="1">
      <c r="A5" s="697" t="s">
        <v>840</v>
      </c>
      <c r="B5" s="698"/>
      <c r="C5" s="711" t="s">
        <v>570</v>
      </c>
      <c r="D5" s="711"/>
      <c r="E5" s="711" t="s">
        <v>839</v>
      </c>
      <c r="F5" s="709" t="s">
        <v>838</v>
      </c>
      <c r="G5" s="709" t="s">
        <v>485</v>
      </c>
      <c r="H5" s="373" t="s">
        <v>837</v>
      </c>
    </row>
    <row r="6" spans="1:8" ht="24">
      <c r="A6" s="701"/>
      <c r="B6" s="702"/>
      <c r="C6" s="374" t="s">
        <v>486</v>
      </c>
      <c r="D6" s="374" t="s">
        <v>487</v>
      </c>
      <c r="E6" s="711"/>
      <c r="F6" s="710"/>
      <c r="G6" s="710"/>
      <c r="H6" s="373" t="s">
        <v>836</v>
      </c>
    </row>
    <row r="7" spans="1:8">
      <c r="A7" s="371">
        <v>1</v>
      </c>
      <c r="B7" s="359" t="s">
        <v>123</v>
      </c>
      <c r="C7" s="366">
        <v>0</v>
      </c>
      <c r="D7" s="366">
        <v>304181408.46000004</v>
      </c>
      <c r="E7" s="366">
        <v>89813.770213285592</v>
      </c>
      <c r="F7" s="366">
        <v>0</v>
      </c>
      <c r="G7" s="366">
        <v>0</v>
      </c>
      <c r="H7" s="365">
        <f t="shared" ref="H7:H20" si="0">C7+D7-E7-F7</f>
        <v>304091594.68978673</v>
      </c>
    </row>
    <row r="8" spans="1:8" ht="14.4" customHeight="1">
      <c r="A8" s="371">
        <v>2</v>
      </c>
      <c r="B8" s="359" t="s">
        <v>124</v>
      </c>
      <c r="C8" s="366">
        <v>0</v>
      </c>
      <c r="D8" s="366">
        <v>0</v>
      </c>
      <c r="E8" s="366">
        <v>0</v>
      </c>
      <c r="F8" s="366">
        <v>0</v>
      </c>
      <c r="G8" s="366">
        <v>0</v>
      </c>
      <c r="H8" s="365">
        <f t="shared" si="0"/>
        <v>0</v>
      </c>
    </row>
    <row r="9" spans="1:8">
      <c r="A9" s="371">
        <v>3</v>
      </c>
      <c r="B9" s="359" t="s">
        <v>125</v>
      </c>
      <c r="C9" s="366">
        <v>0</v>
      </c>
      <c r="D9" s="366">
        <v>0</v>
      </c>
      <c r="E9" s="366">
        <v>0</v>
      </c>
      <c r="F9" s="366">
        <v>0</v>
      </c>
      <c r="G9" s="366">
        <v>0</v>
      </c>
      <c r="H9" s="365">
        <f t="shared" si="0"/>
        <v>0</v>
      </c>
    </row>
    <row r="10" spans="1:8">
      <c r="A10" s="371">
        <v>4</v>
      </c>
      <c r="B10" s="359" t="s">
        <v>126</v>
      </c>
      <c r="C10" s="366">
        <v>0</v>
      </c>
      <c r="D10" s="366">
        <v>0</v>
      </c>
      <c r="E10" s="366">
        <v>0</v>
      </c>
      <c r="F10" s="366">
        <v>0</v>
      </c>
      <c r="G10" s="366">
        <v>0</v>
      </c>
      <c r="H10" s="365">
        <f t="shared" si="0"/>
        <v>0</v>
      </c>
    </row>
    <row r="11" spans="1:8">
      <c r="A11" s="371">
        <v>5</v>
      </c>
      <c r="B11" s="359" t="s">
        <v>920</v>
      </c>
      <c r="C11" s="366">
        <v>0</v>
      </c>
      <c r="D11" s="366">
        <v>0</v>
      </c>
      <c r="E11" s="366">
        <v>0</v>
      </c>
      <c r="F11" s="366">
        <v>0</v>
      </c>
      <c r="G11" s="366">
        <v>0</v>
      </c>
      <c r="H11" s="365">
        <f t="shared" si="0"/>
        <v>0</v>
      </c>
    </row>
    <row r="12" spans="1:8">
      <c r="A12" s="371">
        <v>6</v>
      </c>
      <c r="B12" s="359" t="s">
        <v>127</v>
      </c>
      <c r="C12" s="366">
        <v>0</v>
      </c>
      <c r="D12" s="366">
        <v>84680569.800000012</v>
      </c>
      <c r="E12" s="366">
        <v>0</v>
      </c>
      <c r="F12" s="366">
        <v>0</v>
      </c>
      <c r="G12" s="366">
        <v>0</v>
      </c>
      <c r="H12" s="365">
        <f t="shared" si="0"/>
        <v>84680569.800000012</v>
      </c>
    </row>
    <row r="13" spans="1:8">
      <c r="A13" s="371">
        <v>7</v>
      </c>
      <c r="B13" s="359" t="s">
        <v>71</v>
      </c>
      <c r="C13" s="366">
        <v>11828455.3266</v>
      </c>
      <c r="D13" s="366">
        <v>701825148.60029995</v>
      </c>
      <c r="E13" s="366">
        <v>4699854.9008964514</v>
      </c>
      <c r="F13" s="366">
        <v>0</v>
      </c>
      <c r="G13" s="366">
        <v>0</v>
      </c>
      <c r="H13" s="365">
        <f t="shared" si="0"/>
        <v>708953749.02600348</v>
      </c>
    </row>
    <row r="14" spans="1:8">
      <c r="A14" s="371">
        <v>8</v>
      </c>
      <c r="B14" s="361" t="s">
        <v>72</v>
      </c>
      <c r="C14" s="366">
        <v>58639818.60139998</v>
      </c>
      <c r="D14" s="366">
        <v>672211339.5969038</v>
      </c>
      <c r="E14" s="366">
        <v>27542163.63509059</v>
      </c>
      <c r="F14" s="366">
        <v>0</v>
      </c>
      <c r="G14" s="366">
        <v>1116279.4130111835</v>
      </c>
      <c r="H14" s="365">
        <f t="shared" si="0"/>
        <v>703308994.56321323</v>
      </c>
    </row>
    <row r="15" spans="1:8">
      <c r="A15" s="371">
        <v>9</v>
      </c>
      <c r="B15" s="359" t="s">
        <v>921</v>
      </c>
      <c r="C15" s="366">
        <v>6396769.5411000028</v>
      </c>
      <c r="D15" s="366">
        <v>178290225.45180014</v>
      </c>
      <c r="E15" s="366">
        <v>2773244.9030560032</v>
      </c>
      <c r="F15" s="366">
        <v>0</v>
      </c>
      <c r="G15" s="366">
        <v>0</v>
      </c>
      <c r="H15" s="365">
        <f t="shared" si="0"/>
        <v>181913750.08984414</v>
      </c>
    </row>
    <row r="16" spans="1:8">
      <c r="A16" s="371">
        <v>10</v>
      </c>
      <c r="B16" s="363" t="s">
        <v>488</v>
      </c>
      <c r="C16" s="366">
        <v>45475466.169300035</v>
      </c>
      <c r="D16" s="366">
        <v>0</v>
      </c>
      <c r="E16" s="366">
        <v>15689074.868148029</v>
      </c>
      <c r="F16" s="366">
        <v>0</v>
      </c>
      <c r="G16" s="366">
        <v>1104760.5030111836</v>
      </c>
      <c r="H16" s="365">
        <f t="shared" si="0"/>
        <v>29786391.301152006</v>
      </c>
    </row>
    <row r="17" spans="1:8">
      <c r="A17" s="371">
        <v>11</v>
      </c>
      <c r="B17" s="359" t="s">
        <v>68</v>
      </c>
      <c r="C17" s="366">
        <v>0</v>
      </c>
      <c r="D17" s="366">
        <v>0</v>
      </c>
      <c r="E17" s="366">
        <v>0</v>
      </c>
      <c r="F17" s="366">
        <v>0</v>
      </c>
      <c r="G17" s="366">
        <v>0</v>
      </c>
      <c r="H17" s="365">
        <f t="shared" si="0"/>
        <v>0</v>
      </c>
    </row>
    <row r="18" spans="1:8">
      <c r="A18" s="371">
        <v>12</v>
      </c>
      <c r="B18" s="359" t="s">
        <v>69</v>
      </c>
      <c r="C18" s="366">
        <v>0</v>
      </c>
      <c r="D18" s="366">
        <v>0</v>
      </c>
      <c r="E18" s="366">
        <v>0</v>
      </c>
      <c r="F18" s="366">
        <v>0</v>
      </c>
      <c r="G18" s="366">
        <v>0</v>
      </c>
      <c r="H18" s="365">
        <f t="shared" si="0"/>
        <v>0</v>
      </c>
    </row>
    <row r="19" spans="1:8">
      <c r="A19" s="372">
        <v>13</v>
      </c>
      <c r="B19" s="361" t="s">
        <v>70</v>
      </c>
      <c r="C19" s="366">
        <v>0</v>
      </c>
      <c r="D19" s="366">
        <v>0</v>
      </c>
      <c r="E19" s="366">
        <v>0</v>
      </c>
      <c r="F19" s="366">
        <v>0</v>
      </c>
      <c r="G19" s="366">
        <v>0</v>
      </c>
      <c r="H19" s="365">
        <f t="shared" si="0"/>
        <v>0</v>
      </c>
    </row>
    <row r="20" spans="1:8">
      <c r="A20" s="371">
        <v>14</v>
      </c>
      <c r="B20" s="359" t="s">
        <v>474</v>
      </c>
      <c r="C20" s="366">
        <v>39593882.798320003</v>
      </c>
      <c r="D20" s="366">
        <v>180670149.78036931</v>
      </c>
      <c r="E20" s="366">
        <v>0</v>
      </c>
      <c r="F20" s="366">
        <v>0</v>
      </c>
      <c r="G20" s="366">
        <v>0</v>
      </c>
      <c r="H20" s="365">
        <f t="shared" si="0"/>
        <v>220264032.57868931</v>
      </c>
    </row>
    <row r="21" spans="1:8" s="285" customFormat="1">
      <c r="A21" s="370">
        <v>15</v>
      </c>
      <c r="B21" s="369" t="s">
        <v>66</v>
      </c>
      <c r="C21" s="369">
        <f t="shared" ref="C21:H21" si="1">SUM(C7:C15)+SUM(C17:C20)</f>
        <v>116458926.26741996</v>
      </c>
      <c r="D21" s="369">
        <f t="shared" si="1"/>
        <v>2121858841.6893733</v>
      </c>
      <c r="E21" s="369">
        <f t="shared" si="1"/>
        <v>35105077.209256329</v>
      </c>
      <c r="F21" s="369">
        <f t="shared" si="1"/>
        <v>0</v>
      </c>
      <c r="G21" s="369">
        <f t="shared" si="1"/>
        <v>1116279.4130111835</v>
      </c>
      <c r="H21" s="365">
        <f t="shared" si="1"/>
        <v>2203212690.7475367</v>
      </c>
    </row>
    <row r="22" spans="1:8">
      <c r="A22" s="368">
        <v>16</v>
      </c>
      <c r="B22" s="367" t="s">
        <v>489</v>
      </c>
      <c r="C22" s="366">
        <v>76865043.469099969</v>
      </c>
      <c r="D22" s="366">
        <v>1521206801.2390037</v>
      </c>
      <c r="E22" s="366">
        <v>34895256.555299811</v>
      </c>
      <c r="F22" s="366">
        <v>0</v>
      </c>
      <c r="G22" s="366">
        <v>1116279.4130111835</v>
      </c>
      <c r="H22" s="365">
        <f>C22+D22-E22-F22</f>
        <v>1563176588.1528039</v>
      </c>
    </row>
    <row r="23" spans="1:8">
      <c r="A23" s="368">
        <v>17</v>
      </c>
      <c r="B23" s="367" t="s">
        <v>490</v>
      </c>
      <c r="C23" s="508">
        <v>0</v>
      </c>
      <c r="D23" s="366">
        <v>201703239.41000003</v>
      </c>
      <c r="E23" s="366">
        <v>209828.52486473887</v>
      </c>
      <c r="F23" s="366">
        <v>0</v>
      </c>
      <c r="G23" s="366">
        <v>0</v>
      </c>
      <c r="H23" s="365">
        <f>C23+D23-E23-F23</f>
        <v>201493410.88513529</v>
      </c>
    </row>
    <row r="26" spans="1:8" ht="42.6" customHeight="1">
      <c r="B26" s="290" t="s">
        <v>652</v>
      </c>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92D050"/>
  </sheetPr>
  <dimension ref="A1:H36"/>
  <sheetViews>
    <sheetView showGridLines="0" zoomScale="80" zoomScaleNormal="80" workbookViewId="0"/>
  </sheetViews>
  <sheetFormatPr defaultColWidth="9.109375" defaultRowHeight="12"/>
  <cols>
    <col min="1" max="1" width="11" style="281" bestFit="1" customWidth="1"/>
    <col min="2" max="2" width="93.44140625" style="281" customWidth="1"/>
    <col min="3" max="4" width="35" style="281" customWidth="1"/>
    <col min="5" max="7" width="22" style="281" customWidth="1"/>
    <col min="8" max="8" width="42.33203125" style="281" bestFit="1" customWidth="1"/>
    <col min="9" max="16384" width="9.109375" style="281"/>
  </cols>
  <sheetData>
    <row r="1" spans="1:8" ht="13.8">
      <c r="A1" s="280" t="s">
        <v>97</v>
      </c>
      <c r="B1" s="219" t="str">
        <f>Info!C2</f>
        <v>სს ტერაბანკი</v>
      </c>
      <c r="C1" s="376"/>
      <c r="D1" s="376"/>
      <c r="E1" s="376"/>
      <c r="F1" s="376"/>
      <c r="G1" s="376"/>
      <c r="H1" s="376"/>
    </row>
    <row r="2" spans="1:8">
      <c r="A2" s="280" t="s">
        <v>98</v>
      </c>
      <c r="B2" s="283">
        <f>'1. key ratios'!B2</f>
        <v>45838</v>
      </c>
      <c r="C2" s="376"/>
      <c r="D2" s="376"/>
      <c r="E2" s="376"/>
      <c r="F2" s="376"/>
      <c r="G2" s="376"/>
      <c r="H2" s="376"/>
    </row>
    <row r="3" spans="1:8">
      <c r="A3" s="282" t="s">
        <v>491</v>
      </c>
      <c r="B3" s="376"/>
      <c r="C3" s="376"/>
      <c r="D3" s="376"/>
      <c r="E3" s="376"/>
      <c r="F3" s="376"/>
      <c r="G3" s="376"/>
      <c r="H3" s="376"/>
    </row>
    <row r="4" spans="1:8">
      <c r="A4" s="376"/>
      <c r="B4" s="376"/>
      <c r="C4" s="375" t="s">
        <v>476</v>
      </c>
      <c r="D4" s="375" t="s">
        <v>477</v>
      </c>
      <c r="E4" s="375" t="s">
        <v>478</v>
      </c>
      <c r="F4" s="375" t="s">
        <v>479</v>
      </c>
      <c r="G4" s="375" t="s">
        <v>480</v>
      </c>
      <c r="H4" s="375" t="s">
        <v>481</v>
      </c>
    </row>
    <row r="5" spans="1:8" ht="41.4" customHeight="1">
      <c r="A5" s="697" t="s">
        <v>842</v>
      </c>
      <c r="B5" s="698"/>
      <c r="C5" s="712" t="s">
        <v>570</v>
      </c>
      <c r="D5" s="713"/>
      <c r="E5" s="709" t="s">
        <v>839</v>
      </c>
      <c r="F5" s="709" t="s">
        <v>838</v>
      </c>
      <c r="G5" s="709" t="s">
        <v>485</v>
      </c>
      <c r="H5" s="373" t="s">
        <v>837</v>
      </c>
    </row>
    <row r="6" spans="1:8" ht="24">
      <c r="A6" s="701"/>
      <c r="B6" s="702"/>
      <c r="C6" s="374" t="s">
        <v>486</v>
      </c>
      <c r="D6" s="374" t="s">
        <v>487</v>
      </c>
      <c r="E6" s="710"/>
      <c r="F6" s="710"/>
      <c r="G6" s="710"/>
      <c r="H6" s="373" t="s">
        <v>836</v>
      </c>
    </row>
    <row r="7" spans="1:8">
      <c r="A7" s="366">
        <v>1</v>
      </c>
      <c r="B7" s="379" t="s">
        <v>492</v>
      </c>
      <c r="C7" s="366">
        <v>688902.26639999973</v>
      </c>
      <c r="D7" s="366">
        <v>381107140.49139988</v>
      </c>
      <c r="E7" s="366">
        <v>994989.37001328403</v>
      </c>
      <c r="F7" s="366">
        <v>0</v>
      </c>
      <c r="G7" s="366">
        <v>0</v>
      </c>
      <c r="H7" s="365">
        <f t="shared" ref="H7:H34" si="0">C7+D7-E7-F7</f>
        <v>380801053.38778657</v>
      </c>
    </row>
    <row r="8" spans="1:8">
      <c r="A8" s="366">
        <v>2</v>
      </c>
      <c r="B8" s="379" t="s">
        <v>493</v>
      </c>
      <c r="C8" s="366">
        <v>1016042.4876000001</v>
      </c>
      <c r="D8" s="366">
        <v>144342034.36110002</v>
      </c>
      <c r="E8" s="366">
        <v>634494.15901280975</v>
      </c>
      <c r="F8" s="366">
        <v>0</v>
      </c>
      <c r="G8" s="366">
        <v>0</v>
      </c>
      <c r="H8" s="365">
        <f t="shared" si="0"/>
        <v>144723582.68968719</v>
      </c>
    </row>
    <row r="9" spans="1:8">
      <c r="A9" s="366">
        <v>3</v>
      </c>
      <c r="B9" s="379" t="s">
        <v>841</v>
      </c>
      <c r="C9" s="366">
        <v>0</v>
      </c>
      <c r="D9" s="366">
        <v>39755755.418800004</v>
      </c>
      <c r="E9" s="366">
        <v>67.945899999999995</v>
      </c>
      <c r="F9" s="366">
        <v>0</v>
      </c>
      <c r="G9" s="366">
        <v>0</v>
      </c>
      <c r="H9" s="365">
        <f t="shared" si="0"/>
        <v>39755687.472900003</v>
      </c>
    </row>
    <row r="10" spans="1:8">
      <c r="A10" s="366">
        <v>4</v>
      </c>
      <c r="B10" s="379" t="s">
        <v>494</v>
      </c>
      <c r="C10" s="366">
        <v>9323158.3410999998</v>
      </c>
      <c r="D10" s="366">
        <v>146830594.37299994</v>
      </c>
      <c r="E10" s="366">
        <v>2403535.6642999998</v>
      </c>
      <c r="F10" s="366">
        <v>0</v>
      </c>
      <c r="G10" s="366">
        <v>0</v>
      </c>
      <c r="H10" s="365">
        <f t="shared" si="0"/>
        <v>153750217.04979995</v>
      </c>
    </row>
    <row r="11" spans="1:8">
      <c r="A11" s="366">
        <v>5</v>
      </c>
      <c r="B11" s="379" t="s">
        <v>495</v>
      </c>
      <c r="C11" s="366">
        <v>6471747.2365999995</v>
      </c>
      <c r="D11" s="366">
        <v>95692306.360500067</v>
      </c>
      <c r="E11" s="366">
        <v>1460647.7027999996</v>
      </c>
      <c r="F11" s="366">
        <v>0</v>
      </c>
      <c r="G11" s="366">
        <v>0</v>
      </c>
      <c r="H11" s="365">
        <f t="shared" si="0"/>
        <v>100703405.89430006</v>
      </c>
    </row>
    <row r="12" spans="1:8">
      <c r="A12" s="366">
        <v>6</v>
      </c>
      <c r="B12" s="379" t="s">
        <v>496</v>
      </c>
      <c r="C12" s="366">
        <v>2978916.7928000004</v>
      </c>
      <c r="D12" s="366">
        <v>37136261.166199997</v>
      </c>
      <c r="E12" s="366">
        <v>676806.77230000007</v>
      </c>
      <c r="F12" s="366">
        <v>0</v>
      </c>
      <c r="G12" s="366">
        <v>0</v>
      </c>
      <c r="H12" s="365">
        <f t="shared" si="0"/>
        <v>39438371.186700001</v>
      </c>
    </row>
    <row r="13" spans="1:8">
      <c r="A13" s="366">
        <v>7</v>
      </c>
      <c r="B13" s="379" t="s">
        <v>497</v>
      </c>
      <c r="C13" s="366">
        <v>2279717.4257999999</v>
      </c>
      <c r="D13" s="366">
        <v>102749076.50420003</v>
      </c>
      <c r="E13" s="366">
        <v>1054430.3108999997</v>
      </c>
      <c r="F13" s="366">
        <v>0</v>
      </c>
      <c r="G13" s="366">
        <v>0</v>
      </c>
      <c r="H13" s="365">
        <f t="shared" si="0"/>
        <v>103974363.61910002</v>
      </c>
    </row>
    <row r="14" spans="1:8">
      <c r="A14" s="366">
        <v>8</v>
      </c>
      <c r="B14" s="379" t="s">
        <v>498</v>
      </c>
      <c r="C14" s="366">
        <v>2034186.7008000002</v>
      </c>
      <c r="D14" s="366">
        <v>69187182.982600018</v>
      </c>
      <c r="E14" s="366">
        <v>1061150.1612000009</v>
      </c>
      <c r="F14" s="366">
        <v>0</v>
      </c>
      <c r="G14" s="366">
        <v>0</v>
      </c>
      <c r="H14" s="365">
        <f t="shared" si="0"/>
        <v>70160219.522200018</v>
      </c>
    </row>
    <row r="15" spans="1:8">
      <c r="A15" s="366">
        <v>9</v>
      </c>
      <c r="B15" s="379" t="s">
        <v>499</v>
      </c>
      <c r="C15" s="366">
        <v>1553002.13</v>
      </c>
      <c r="D15" s="366">
        <v>52197081.931699991</v>
      </c>
      <c r="E15" s="366">
        <v>532699.23599999992</v>
      </c>
      <c r="F15" s="366">
        <v>0</v>
      </c>
      <c r="G15" s="366">
        <v>0</v>
      </c>
      <c r="H15" s="365">
        <f t="shared" si="0"/>
        <v>53217384.825699992</v>
      </c>
    </row>
    <row r="16" spans="1:8">
      <c r="A16" s="366">
        <v>10</v>
      </c>
      <c r="B16" s="379" t="s">
        <v>500</v>
      </c>
      <c r="C16" s="366">
        <v>757167.01199999999</v>
      </c>
      <c r="D16" s="366">
        <v>30274106.774100006</v>
      </c>
      <c r="E16" s="366">
        <v>569239.3049000001</v>
      </c>
      <c r="F16" s="366">
        <v>0</v>
      </c>
      <c r="G16" s="366">
        <v>0</v>
      </c>
      <c r="H16" s="365">
        <f t="shared" si="0"/>
        <v>30462034.481200002</v>
      </c>
    </row>
    <row r="17" spans="1:8">
      <c r="A17" s="366">
        <v>11</v>
      </c>
      <c r="B17" s="379" t="s">
        <v>501</v>
      </c>
      <c r="C17" s="366">
        <v>966761.93110000016</v>
      </c>
      <c r="D17" s="366">
        <v>11429592.935500002</v>
      </c>
      <c r="E17" s="366">
        <v>411924.72739999974</v>
      </c>
      <c r="F17" s="366">
        <v>0</v>
      </c>
      <c r="G17" s="366">
        <v>0</v>
      </c>
      <c r="H17" s="365">
        <f t="shared" si="0"/>
        <v>11984430.139200002</v>
      </c>
    </row>
    <row r="18" spans="1:8">
      <c r="A18" s="366">
        <v>12</v>
      </c>
      <c r="B18" s="379" t="s">
        <v>502</v>
      </c>
      <c r="C18" s="366">
        <v>6026978.8829999985</v>
      </c>
      <c r="D18" s="366">
        <v>79984673.946499825</v>
      </c>
      <c r="E18" s="366">
        <v>2597429.4123386513</v>
      </c>
      <c r="F18" s="366">
        <v>0</v>
      </c>
      <c r="G18" s="366">
        <v>0</v>
      </c>
      <c r="H18" s="365">
        <f t="shared" si="0"/>
        <v>83414223.417161182</v>
      </c>
    </row>
    <row r="19" spans="1:8">
      <c r="A19" s="366">
        <v>13</v>
      </c>
      <c r="B19" s="379" t="s">
        <v>503</v>
      </c>
      <c r="C19" s="366">
        <v>1366217.71</v>
      </c>
      <c r="D19" s="366">
        <v>19838773.080300011</v>
      </c>
      <c r="E19" s="366">
        <v>544263.73520000023</v>
      </c>
      <c r="F19" s="366">
        <v>0</v>
      </c>
      <c r="G19" s="366">
        <v>0</v>
      </c>
      <c r="H19" s="365">
        <f t="shared" si="0"/>
        <v>20660727.055100013</v>
      </c>
    </row>
    <row r="20" spans="1:8">
      <c r="A20" s="366">
        <v>14</v>
      </c>
      <c r="B20" s="379" t="s">
        <v>504</v>
      </c>
      <c r="C20" s="366">
        <v>8181942.3119000001</v>
      </c>
      <c r="D20" s="366">
        <v>148132820.66870019</v>
      </c>
      <c r="E20" s="366">
        <v>2781920.0347999968</v>
      </c>
      <c r="F20" s="366">
        <v>0</v>
      </c>
      <c r="G20" s="366">
        <v>0</v>
      </c>
      <c r="H20" s="365">
        <f t="shared" si="0"/>
        <v>153532842.94580019</v>
      </c>
    </row>
    <row r="21" spans="1:8">
      <c r="A21" s="366">
        <v>15</v>
      </c>
      <c r="B21" s="379" t="s">
        <v>505</v>
      </c>
      <c r="C21" s="366">
        <v>567897.69000000006</v>
      </c>
      <c r="D21" s="366">
        <v>51615179.342499979</v>
      </c>
      <c r="E21" s="366">
        <v>713388.41150000016</v>
      </c>
      <c r="F21" s="366">
        <v>0</v>
      </c>
      <c r="G21" s="366">
        <v>0</v>
      </c>
      <c r="H21" s="365">
        <f t="shared" si="0"/>
        <v>51469688.620999977</v>
      </c>
    </row>
    <row r="22" spans="1:8">
      <c r="A22" s="366">
        <v>16</v>
      </c>
      <c r="B22" s="379" t="s">
        <v>506</v>
      </c>
      <c r="C22" s="366">
        <v>0</v>
      </c>
      <c r="D22" s="366">
        <v>152659.76359999998</v>
      </c>
      <c r="E22" s="366">
        <v>249.2296</v>
      </c>
      <c r="F22" s="366">
        <v>0</v>
      </c>
      <c r="G22" s="366">
        <v>0</v>
      </c>
      <c r="H22" s="365">
        <f t="shared" si="0"/>
        <v>152410.53399999999</v>
      </c>
    </row>
    <row r="23" spans="1:8">
      <c r="A23" s="366">
        <v>17</v>
      </c>
      <c r="B23" s="379" t="s">
        <v>507</v>
      </c>
      <c r="C23" s="366">
        <v>12027.87</v>
      </c>
      <c r="D23" s="366">
        <v>3029885.9860999994</v>
      </c>
      <c r="E23" s="366">
        <v>266142.00199999998</v>
      </c>
      <c r="F23" s="366">
        <v>0</v>
      </c>
      <c r="G23" s="366">
        <v>0</v>
      </c>
      <c r="H23" s="365">
        <f t="shared" si="0"/>
        <v>2775771.8540999996</v>
      </c>
    </row>
    <row r="24" spans="1:8">
      <c r="A24" s="366">
        <v>18</v>
      </c>
      <c r="B24" s="379" t="s">
        <v>508</v>
      </c>
      <c r="C24" s="366">
        <v>0</v>
      </c>
      <c r="D24" s="366">
        <v>3092492.6576</v>
      </c>
      <c r="E24" s="366">
        <v>12508.834500000001</v>
      </c>
      <c r="F24" s="366">
        <v>0</v>
      </c>
      <c r="G24" s="366">
        <v>0</v>
      </c>
      <c r="H24" s="365">
        <f t="shared" si="0"/>
        <v>3079983.8231000002</v>
      </c>
    </row>
    <row r="25" spans="1:8">
      <c r="A25" s="366">
        <v>19</v>
      </c>
      <c r="B25" s="379" t="s">
        <v>509</v>
      </c>
      <c r="C25" s="366">
        <v>13467.23</v>
      </c>
      <c r="D25" s="366">
        <v>4346609.4243999999</v>
      </c>
      <c r="E25" s="366">
        <v>29599.741600000005</v>
      </c>
      <c r="F25" s="366">
        <v>0</v>
      </c>
      <c r="G25" s="366">
        <v>0</v>
      </c>
      <c r="H25" s="365">
        <f t="shared" si="0"/>
        <v>4330476.9128</v>
      </c>
    </row>
    <row r="26" spans="1:8">
      <c r="A26" s="366">
        <v>20</v>
      </c>
      <c r="B26" s="379" t="s">
        <v>510</v>
      </c>
      <c r="C26" s="366">
        <v>2767963.3755999999</v>
      </c>
      <c r="D26" s="366">
        <v>38128438.8653</v>
      </c>
      <c r="E26" s="366">
        <v>755518.36829999974</v>
      </c>
      <c r="F26" s="366">
        <v>0</v>
      </c>
      <c r="G26" s="366">
        <v>0</v>
      </c>
      <c r="H26" s="365">
        <f t="shared" si="0"/>
        <v>40140883.872600004</v>
      </c>
    </row>
    <row r="27" spans="1:8">
      <c r="A27" s="366">
        <v>21</v>
      </c>
      <c r="B27" s="379" t="s">
        <v>511</v>
      </c>
      <c r="C27" s="366">
        <v>238603.66999999998</v>
      </c>
      <c r="D27" s="366">
        <v>2355519.4622999998</v>
      </c>
      <c r="E27" s="366">
        <v>78198.646399999983</v>
      </c>
      <c r="F27" s="366">
        <v>0</v>
      </c>
      <c r="G27" s="366">
        <v>0</v>
      </c>
      <c r="H27" s="365">
        <f t="shared" si="0"/>
        <v>2515924.4858999997</v>
      </c>
    </row>
    <row r="28" spans="1:8">
      <c r="A28" s="366">
        <v>22</v>
      </c>
      <c r="B28" s="379" t="s">
        <v>512</v>
      </c>
      <c r="C28" s="366">
        <v>475158.85360000003</v>
      </c>
      <c r="D28" s="366">
        <v>1549171.3900000004</v>
      </c>
      <c r="E28" s="366">
        <v>24469.278900000005</v>
      </c>
      <c r="F28" s="366">
        <v>0</v>
      </c>
      <c r="G28" s="366">
        <v>0</v>
      </c>
      <c r="H28" s="365">
        <f t="shared" si="0"/>
        <v>1999860.9647000004</v>
      </c>
    </row>
    <row r="29" spans="1:8">
      <c r="A29" s="366">
        <v>23</v>
      </c>
      <c r="B29" s="379" t="s">
        <v>513</v>
      </c>
      <c r="C29" s="366">
        <v>9834991.0749000087</v>
      </c>
      <c r="D29" s="366">
        <v>213757086.17159963</v>
      </c>
      <c r="E29" s="366">
        <v>5424104.0291000316</v>
      </c>
      <c r="F29" s="366">
        <v>0</v>
      </c>
      <c r="G29" s="366">
        <v>0</v>
      </c>
      <c r="H29" s="365">
        <f t="shared" si="0"/>
        <v>218167973.2173996</v>
      </c>
    </row>
    <row r="30" spans="1:8">
      <c r="A30" s="366">
        <v>24</v>
      </c>
      <c r="B30" s="379" t="s">
        <v>514</v>
      </c>
      <c r="C30" s="366">
        <v>11058405.211999999</v>
      </c>
      <c r="D30" s="366">
        <v>139556085.06590015</v>
      </c>
      <c r="E30" s="366">
        <v>6644588.7641000096</v>
      </c>
      <c r="F30" s="366">
        <v>0</v>
      </c>
      <c r="G30" s="366">
        <v>0</v>
      </c>
      <c r="H30" s="365">
        <f t="shared" si="0"/>
        <v>143969901.51380014</v>
      </c>
    </row>
    <row r="31" spans="1:8">
      <c r="A31" s="366">
        <v>25</v>
      </c>
      <c r="B31" s="379" t="s">
        <v>515</v>
      </c>
      <c r="C31" s="366">
        <v>3569465.8434000001</v>
      </c>
      <c r="D31" s="366">
        <v>76570432.11999996</v>
      </c>
      <c r="E31" s="366">
        <v>1764841.5634000003</v>
      </c>
      <c r="F31" s="366">
        <v>0</v>
      </c>
      <c r="G31" s="366">
        <v>0</v>
      </c>
      <c r="H31" s="365">
        <f t="shared" si="0"/>
        <v>78375056.399999961</v>
      </c>
    </row>
    <row r="32" spans="1:8">
      <c r="A32" s="366">
        <v>26</v>
      </c>
      <c r="B32" s="379" t="s">
        <v>516</v>
      </c>
      <c r="C32" s="366">
        <v>4682321.4205000009</v>
      </c>
      <c r="D32" s="366">
        <v>48377730.665099978</v>
      </c>
      <c r="E32" s="366">
        <v>3667877.6736999792</v>
      </c>
      <c r="F32" s="366">
        <v>0</v>
      </c>
      <c r="G32" s="366">
        <v>1135945.3930111835</v>
      </c>
      <c r="H32" s="365">
        <f t="shared" si="0"/>
        <v>49392174.411899999</v>
      </c>
    </row>
    <row r="33" spans="1:8">
      <c r="A33" s="366">
        <v>27</v>
      </c>
      <c r="B33" s="366" t="s">
        <v>88</v>
      </c>
      <c r="C33" s="366">
        <v>39593882.798320003</v>
      </c>
      <c r="D33" s="366">
        <v>180670149.78036931</v>
      </c>
      <c r="E33" s="366">
        <v>0</v>
      </c>
      <c r="F33" s="366">
        <v>0</v>
      </c>
      <c r="G33" s="366">
        <v>0</v>
      </c>
      <c r="H33" s="365">
        <f t="shared" si="0"/>
        <v>220264032.57868931</v>
      </c>
    </row>
    <row r="34" spans="1:8">
      <c r="A34" s="366">
        <v>28</v>
      </c>
      <c r="B34" s="369" t="s">
        <v>66</v>
      </c>
      <c r="C34" s="369">
        <f>SUM(C7:C33)</f>
        <v>116458926.26741999</v>
      </c>
      <c r="D34" s="369">
        <f>SUM(D7:D33)</f>
        <v>2121858841.6893692</v>
      </c>
      <c r="E34" s="369">
        <f>SUM(E7:E33)</f>
        <v>35105085.080164768</v>
      </c>
      <c r="F34" s="369">
        <f>SUM(F7:F33)</f>
        <v>0</v>
      </c>
      <c r="G34" s="369">
        <f>SUM(G7:G33)</f>
        <v>1135945.3930111835</v>
      </c>
      <c r="H34" s="365">
        <f t="shared" si="0"/>
        <v>2203212682.8766241</v>
      </c>
    </row>
    <row r="36" spans="1:8">
      <c r="B36" s="286"/>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92D050"/>
  </sheetPr>
  <dimension ref="A1:D15"/>
  <sheetViews>
    <sheetView showGridLines="0" zoomScaleNormal="100" workbookViewId="0"/>
  </sheetViews>
  <sheetFormatPr defaultColWidth="9.109375" defaultRowHeight="12"/>
  <cols>
    <col min="1" max="1" width="11.88671875" style="281" bestFit="1" customWidth="1"/>
    <col min="2" max="2" width="108" style="281" bestFit="1" customWidth="1"/>
    <col min="3" max="3" width="35.5546875" style="281" customWidth="1"/>
    <col min="4" max="4" width="38.44140625" style="281" customWidth="1"/>
    <col min="5" max="16384" width="9.109375" style="281"/>
  </cols>
  <sheetData>
    <row r="1" spans="1:4" ht="13.8">
      <c r="A1" s="280" t="s">
        <v>97</v>
      </c>
      <c r="B1" s="219" t="str">
        <f>Info!C2</f>
        <v>სს ტერაბანკი</v>
      </c>
    </row>
    <row r="2" spans="1:4">
      <c r="A2" s="280" t="s">
        <v>98</v>
      </c>
      <c r="B2" s="283">
        <f>'1. key ratios'!B2</f>
        <v>45838</v>
      </c>
    </row>
    <row r="3" spans="1:4">
      <c r="A3" s="282" t="s">
        <v>517</v>
      </c>
    </row>
    <row r="5" spans="1:4">
      <c r="A5" s="714" t="s">
        <v>853</v>
      </c>
      <c r="B5" s="714"/>
      <c r="C5" s="389" t="s">
        <v>536</v>
      </c>
      <c r="D5" s="389" t="s">
        <v>852</v>
      </c>
    </row>
    <row r="6" spans="1:4">
      <c r="A6" s="388">
        <v>1</v>
      </c>
      <c r="B6" s="381" t="s">
        <v>851</v>
      </c>
      <c r="C6" s="383">
        <v>33482906.565099999</v>
      </c>
      <c r="D6" s="383">
        <v>0</v>
      </c>
    </row>
    <row r="7" spans="1:4">
      <c r="A7" s="385">
        <v>2</v>
      </c>
      <c r="B7" s="381" t="s">
        <v>850</v>
      </c>
      <c r="C7" s="383">
        <v>10139976.435383441</v>
      </c>
      <c r="D7" s="383">
        <v>0</v>
      </c>
    </row>
    <row r="8" spans="1:4">
      <c r="A8" s="387">
        <v>2.1</v>
      </c>
      <c r="B8" s="386" t="s">
        <v>849</v>
      </c>
      <c r="C8" s="383">
        <v>2516424.6981999995</v>
      </c>
      <c r="D8" s="383">
        <v>0</v>
      </c>
    </row>
    <row r="9" spans="1:4">
      <c r="A9" s="387">
        <v>2.2000000000000002</v>
      </c>
      <c r="B9" s="386" t="s">
        <v>848</v>
      </c>
      <c r="C9" s="383">
        <v>7623551.7371834414</v>
      </c>
      <c r="D9" s="383">
        <v>0</v>
      </c>
    </row>
    <row r="10" spans="1:4">
      <c r="A10" s="388">
        <v>3</v>
      </c>
      <c r="B10" s="381" t="s">
        <v>847</v>
      </c>
      <c r="C10" s="383">
        <v>8853459.4877865128</v>
      </c>
      <c r="D10" s="383">
        <v>0</v>
      </c>
    </row>
    <row r="11" spans="1:4">
      <c r="A11" s="387">
        <v>3.1</v>
      </c>
      <c r="B11" s="386" t="s">
        <v>518</v>
      </c>
      <c r="C11" s="383">
        <v>1183869.2913166173</v>
      </c>
      <c r="D11" s="383">
        <v>0</v>
      </c>
    </row>
    <row r="12" spans="1:4">
      <c r="A12" s="387">
        <v>3.2</v>
      </c>
      <c r="B12" s="386" t="s">
        <v>846</v>
      </c>
      <c r="C12" s="383">
        <v>3246370.8512331331</v>
      </c>
      <c r="D12" s="383">
        <v>0</v>
      </c>
    </row>
    <row r="13" spans="1:4">
      <c r="A13" s="387">
        <v>3.3</v>
      </c>
      <c r="B13" s="386" t="s">
        <v>845</v>
      </c>
      <c r="C13" s="383">
        <v>4423219.3452367615</v>
      </c>
      <c r="D13" s="383">
        <v>0</v>
      </c>
    </row>
    <row r="14" spans="1:4">
      <c r="A14" s="385">
        <v>4</v>
      </c>
      <c r="B14" s="384" t="s">
        <v>844</v>
      </c>
      <c r="C14" s="383">
        <v>125850.94681000002</v>
      </c>
      <c r="D14" s="383">
        <v>0</v>
      </c>
    </row>
    <row r="15" spans="1:4">
      <c r="A15" s="382">
        <v>5</v>
      </c>
      <c r="B15" s="381" t="s">
        <v>843</v>
      </c>
      <c r="C15" s="380">
        <f>C6+C7-C10+C14</f>
        <v>34895274.459506921</v>
      </c>
      <c r="D15" s="380">
        <f>D6+D7-D10+D14</f>
        <v>0</v>
      </c>
    </row>
  </sheetData>
  <mergeCells count="1">
    <mergeCell ref="A5:B5"/>
  </mergeCells>
  <pageMargins left="0.7" right="0.7" top="0.75" bottom="0.75" header="0.3" footer="0.3"/>
  <pageSetup orientation="portrait" horizontalDpi="4294967292"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sheetPr>
  <dimension ref="A1:D23"/>
  <sheetViews>
    <sheetView showGridLines="0" zoomScaleNormal="100" workbookViewId="0"/>
  </sheetViews>
  <sheetFormatPr defaultColWidth="9.109375" defaultRowHeight="12"/>
  <cols>
    <col min="1" max="1" width="11.88671875" style="376" bestFit="1" customWidth="1"/>
    <col min="2" max="2" width="128.88671875" style="376" bestFit="1" customWidth="1"/>
    <col min="3" max="3" width="37" style="376" customWidth="1"/>
    <col min="4" max="4" width="50.5546875" style="376" customWidth="1"/>
    <col min="5" max="16384" width="9.109375" style="376"/>
  </cols>
  <sheetData>
    <row r="1" spans="1:4" ht="13.8">
      <c r="A1" s="280" t="s">
        <v>97</v>
      </c>
      <c r="B1" s="219" t="str">
        <f>Info!C2</f>
        <v>სს ტერაბანკი</v>
      </c>
    </row>
    <row r="2" spans="1:4">
      <c r="A2" s="280" t="s">
        <v>98</v>
      </c>
      <c r="B2" s="283">
        <f>'1. key ratios'!B2</f>
        <v>45838</v>
      </c>
    </row>
    <row r="3" spans="1:4">
      <c r="A3" s="282" t="s">
        <v>519</v>
      </c>
    </row>
    <row r="4" spans="1:4">
      <c r="A4" s="282"/>
    </row>
    <row r="5" spans="1:4" ht="15" customHeight="1">
      <c r="A5" s="715" t="s">
        <v>520</v>
      </c>
      <c r="B5" s="716"/>
      <c r="C5" s="719" t="s">
        <v>521</v>
      </c>
      <c r="D5" s="719" t="s">
        <v>522</v>
      </c>
    </row>
    <row r="6" spans="1:4">
      <c r="A6" s="717"/>
      <c r="B6" s="718"/>
      <c r="C6" s="719"/>
      <c r="D6" s="719"/>
    </row>
    <row r="7" spans="1:4">
      <c r="A7" s="369">
        <v>1</v>
      </c>
      <c r="B7" s="369" t="s">
        <v>523</v>
      </c>
      <c r="C7" s="366">
        <v>61514268.601200014</v>
      </c>
      <c r="D7" s="390"/>
    </row>
    <row r="8" spans="1:4">
      <c r="A8" s="366">
        <v>2</v>
      </c>
      <c r="B8" s="366" t="s">
        <v>524</v>
      </c>
      <c r="C8" s="366">
        <v>24841996.635902971</v>
      </c>
      <c r="D8" s="390"/>
    </row>
    <row r="9" spans="1:4">
      <c r="A9" s="366">
        <v>3</v>
      </c>
      <c r="B9" s="393" t="s">
        <v>525</v>
      </c>
      <c r="C9" s="366">
        <v>589065.27020628052</v>
      </c>
      <c r="D9" s="390"/>
    </row>
    <row r="10" spans="1:4">
      <c r="A10" s="366">
        <v>4</v>
      </c>
      <c r="B10" s="366" t="s">
        <v>526</v>
      </c>
      <c r="C10" s="366">
        <v>10073165.168209223</v>
      </c>
      <c r="D10" s="390"/>
    </row>
    <row r="11" spans="1:4">
      <c r="A11" s="366">
        <v>5</v>
      </c>
      <c r="B11" s="392" t="s">
        <v>854</v>
      </c>
      <c r="C11" s="366">
        <v>2554527.39158552</v>
      </c>
      <c r="D11" s="390"/>
    </row>
    <row r="12" spans="1:4">
      <c r="A12" s="366">
        <v>6</v>
      </c>
      <c r="B12" s="392" t="s">
        <v>527</v>
      </c>
      <c r="C12" s="366">
        <v>5884553.239462385</v>
      </c>
      <c r="D12" s="390"/>
    </row>
    <row r="13" spans="1:4">
      <c r="A13" s="366">
        <v>7</v>
      </c>
      <c r="B13" s="392" t="s">
        <v>530</v>
      </c>
      <c r="C13" s="366">
        <v>1406421.1900000004</v>
      </c>
      <c r="D13" s="390"/>
    </row>
    <row r="14" spans="1:4">
      <c r="A14" s="366">
        <v>8</v>
      </c>
      <c r="B14" s="392" t="s">
        <v>528</v>
      </c>
      <c r="C14" s="366">
        <v>0</v>
      </c>
      <c r="D14" s="366"/>
    </row>
    <row r="15" spans="1:4">
      <c r="A15" s="366">
        <v>9</v>
      </c>
      <c r="B15" s="392" t="s">
        <v>529</v>
      </c>
      <c r="C15" s="366">
        <v>0</v>
      </c>
      <c r="D15" s="366"/>
    </row>
    <row r="16" spans="1:4">
      <c r="A16" s="366">
        <v>10</v>
      </c>
      <c r="B16" s="392" t="s">
        <v>531</v>
      </c>
      <c r="C16" s="366">
        <v>0</v>
      </c>
      <c r="D16" s="366"/>
    </row>
    <row r="17" spans="1:4">
      <c r="A17" s="366">
        <v>11</v>
      </c>
      <c r="B17" s="392" t="s">
        <v>532</v>
      </c>
      <c r="C17" s="366">
        <v>227663.34716132103</v>
      </c>
      <c r="D17" s="390"/>
    </row>
    <row r="18" spans="1:4">
      <c r="A18" s="369">
        <v>12</v>
      </c>
      <c r="B18" s="391" t="s">
        <v>533</v>
      </c>
      <c r="C18" s="369">
        <f>C7+C8+C9-C10</f>
        <v>76872165.339100048</v>
      </c>
      <c r="D18" s="390"/>
    </row>
    <row r="21" spans="1:4">
      <c r="B21" s="280"/>
    </row>
    <row r="22" spans="1:4">
      <c r="B22" s="280"/>
    </row>
    <row r="23" spans="1:4">
      <c r="B23" s="282"/>
    </row>
  </sheetData>
  <mergeCells count="3">
    <mergeCell ref="A5:B6"/>
    <mergeCell ref="C5:C6"/>
    <mergeCell ref="D5:D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sheetPr>
  <dimension ref="A1:AB28"/>
  <sheetViews>
    <sheetView showGridLines="0" zoomScaleNormal="100" workbookViewId="0"/>
  </sheetViews>
  <sheetFormatPr defaultColWidth="9.109375" defaultRowHeight="12"/>
  <cols>
    <col min="1" max="1" width="11.88671875" style="376" bestFit="1" customWidth="1"/>
    <col min="2" max="2" width="63.88671875" style="376" customWidth="1"/>
    <col min="3" max="3" width="15.5546875" style="376" customWidth="1"/>
    <col min="4" max="18" width="22.33203125" style="376" customWidth="1"/>
    <col min="19" max="19" width="23.33203125" style="376" bestFit="1" customWidth="1"/>
    <col min="20" max="26" width="22.33203125" style="376" customWidth="1"/>
    <col min="27" max="27" width="23.33203125" style="376" bestFit="1" customWidth="1"/>
    <col min="28" max="28" width="20" style="376" customWidth="1"/>
    <col min="29" max="16384" width="9.109375" style="376"/>
  </cols>
  <sheetData>
    <row r="1" spans="1:28" ht="13.8">
      <c r="A1" s="280" t="s">
        <v>97</v>
      </c>
      <c r="B1" s="219" t="str">
        <f>Info!C2</f>
        <v>სს ტერაბანკი</v>
      </c>
    </row>
    <row r="2" spans="1:28">
      <c r="A2" s="280" t="s">
        <v>98</v>
      </c>
      <c r="B2" s="283">
        <f>'1. key ratios'!B2</f>
        <v>45838</v>
      </c>
      <c r="C2" s="377"/>
    </row>
    <row r="3" spans="1:28">
      <c r="A3" s="282" t="s">
        <v>534</v>
      </c>
    </row>
    <row r="5" spans="1:28" ht="15" customHeight="1">
      <c r="A5" s="720" t="s">
        <v>867</v>
      </c>
      <c r="B5" s="721"/>
      <c r="C5" s="712" t="s">
        <v>866</v>
      </c>
      <c r="D5" s="726"/>
      <c r="E5" s="726"/>
      <c r="F5" s="726"/>
      <c r="G5" s="726"/>
      <c r="H5" s="726"/>
      <c r="I5" s="726"/>
      <c r="J5" s="726"/>
      <c r="K5" s="726"/>
      <c r="L5" s="726"/>
      <c r="M5" s="726"/>
      <c r="N5" s="726"/>
      <c r="O5" s="726"/>
      <c r="P5" s="726"/>
      <c r="Q5" s="726"/>
      <c r="R5" s="726"/>
      <c r="S5" s="726"/>
      <c r="T5" s="404"/>
      <c r="U5" s="404"/>
      <c r="V5" s="404"/>
      <c r="W5" s="404"/>
      <c r="X5" s="404"/>
      <c r="Y5" s="404"/>
      <c r="Z5" s="404"/>
      <c r="AA5" s="403"/>
      <c r="AB5" s="396"/>
    </row>
    <row r="6" spans="1:28">
      <c r="A6" s="722"/>
      <c r="B6" s="723"/>
      <c r="C6" s="727" t="s">
        <v>66</v>
      </c>
      <c r="D6" s="729" t="s">
        <v>865</v>
      </c>
      <c r="E6" s="729"/>
      <c r="F6" s="729"/>
      <c r="G6" s="729"/>
      <c r="H6" s="730" t="s">
        <v>864</v>
      </c>
      <c r="I6" s="731"/>
      <c r="J6" s="731"/>
      <c r="K6" s="732"/>
      <c r="L6" s="401"/>
      <c r="M6" s="733" t="s">
        <v>863</v>
      </c>
      <c r="N6" s="733"/>
      <c r="O6" s="733"/>
      <c r="P6" s="733"/>
      <c r="Q6" s="733"/>
      <c r="R6" s="733"/>
      <c r="S6" s="710"/>
      <c r="T6" s="402"/>
      <c r="U6" s="713" t="s">
        <v>862</v>
      </c>
      <c r="V6" s="713"/>
      <c r="W6" s="713"/>
      <c r="X6" s="713"/>
      <c r="Y6" s="713"/>
      <c r="Z6" s="713"/>
      <c r="AA6" s="711"/>
      <c r="AB6" s="401"/>
    </row>
    <row r="7" spans="1:28" ht="24">
      <c r="A7" s="724"/>
      <c r="B7" s="725"/>
      <c r="C7" s="728"/>
      <c r="D7" s="400"/>
      <c r="E7" s="373" t="s">
        <v>535</v>
      </c>
      <c r="F7" s="373" t="s">
        <v>860</v>
      </c>
      <c r="G7" s="373" t="s">
        <v>861</v>
      </c>
      <c r="H7" s="399"/>
      <c r="I7" s="373" t="s">
        <v>535</v>
      </c>
      <c r="J7" s="373" t="s">
        <v>860</v>
      </c>
      <c r="K7" s="373" t="s">
        <v>861</v>
      </c>
      <c r="L7" s="398"/>
      <c r="M7" s="373" t="s">
        <v>535</v>
      </c>
      <c r="N7" s="373" t="s">
        <v>860</v>
      </c>
      <c r="O7" s="373" t="s">
        <v>859</v>
      </c>
      <c r="P7" s="373" t="s">
        <v>858</v>
      </c>
      <c r="Q7" s="373" t="s">
        <v>857</v>
      </c>
      <c r="R7" s="373" t="s">
        <v>856</v>
      </c>
      <c r="S7" s="373" t="s">
        <v>855</v>
      </c>
      <c r="T7" s="397"/>
      <c r="U7" s="373" t="s">
        <v>535</v>
      </c>
      <c r="V7" s="373" t="s">
        <v>860</v>
      </c>
      <c r="W7" s="373" t="s">
        <v>859</v>
      </c>
      <c r="X7" s="373" t="s">
        <v>858</v>
      </c>
      <c r="Y7" s="373" t="s">
        <v>857</v>
      </c>
      <c r="Z7" s="373" t="s">
        <v>856</v>
      </c>
      <c r="AA7" s="373" t="s">
        <v>855</v>
      </c>
      <c r="AB7" s="396"/>
    </row>
    <row r="8" spans="1:28">
      <c r="A8" s="395">
        <v>1</v>
      </c>
      <c r="B8" s="369" t="s">
        <v>536</v>
      </c>
      <c r="C8" s="498">
        <v>1598071844.7081022</v>
      </c>
      <c r="D8" s="498">
        <v>1440725487.1138053</v>
      </c>
      <c r="E8" s="498">
        <v>58723161.836300023</v>
      </c>
      <c r="F8" s="498">
        <v>0</v>
      </c>
      <c r="G8" s="498">
        <v>0</v>
      </c>
      <c r="H8" s="498">
        <v>80481314.125200018</v>
      </c>
      <c r="I8" s="498">
        <v>15838664.787700005</v>
      </c>
      <c r="J8" s="498">
        <v>12610669.664299995</v>
      </c>
      <c r="K8" s="498">
        <v>0</v>
      </c>
      <c r="L8" s="498">
        <v>76865043.469100043</v>
      </c>
      <c r="M8" s="498">
        <v>4284126.8347999994</v>
      </c>
      <c r="N8" s="498">
        <v>7726784.6826000009</v>
      </c>
      <c r="O8" s="498">
        <v>17092070.912299998</v>
      </c>
      <c r="P8" s="498">
        <v>14104109.953300005</v>
      </c>
      <c r="Q8" s="498">
        <v>8548494.1539999992</v>
      </c>
      <c r="R8" s="498">
        <v>3757796.6538999993</v>
      </c>
      <c r="S8" s="498">
        <v>0</v>
      </c>
      <c r="T8" s="366"/>
      <c r="U8" s="366">
        <v>0</v>
      </c>
      <c r="V8" s="366">
        <v>0</v>
      </c>
      <c r="W8" s="366">
        <v>0</v>
      </c>
      <c r="X8" s="366">
        <v>0</v>
      </c>
      <c r="Y8" s="366">
        <v>0</v>
      </c>
      <c r="Z8" s="366">
        <v>0</v>
      </c>
      <c r="AA8" s="366">
        <v>0</v>
      </c>
    </row>
    <row r="9" spans="1:28">
      <c r="A9" s="366">
        <v>1.1000000000000001</v>
      </c>
      <c r="B9" s="385" t="s">
        <v>537</v>
      </c>
      <c r="C9" s="385">
        <v>0</v>
      </c>
      <c r="D9" s="385">
        <v>0</v>
      </c>
      <c r="E9" s="385">
        <v>0</v>
      </c>
      <c r="F9" s="385">
        <v>0</v>
      </c>
      <c r="G9" s="385">
        <v>0</v>
      </c>
      <c r="H9" s="385">
        <v>0</v>
      </c>
      <c r="I9" s="385">
        <v>0</v>
      </c>
      <c r="J9" s="385">
        <v>0</v>
      </c>
      <c r="K9" s="385">
        <v>0</v>
      </c>
      <c r="L9" s="385">
        <v>0</v>
      </c>
      <c r="M9" s="385">
        <v>0</v>
      </c>
      <c r="N9" s="385">
        <v>0</v>
      </c>
      <c r="O9" s="385">
        <v>0</v>
      </c>
      <c r="P9" s="385">
        <v>0</v>
      </c>
      <c r="Q9" s="385">
        <v>0</v>
      </c>
      <c r="R9" s="385">
        <v>0</v>
      </c>
      <c r="S9" s="385">
        <v>0</v>
      </c>
      <c r="T9" s="366"/>
      <c r="U9" s="366">
        <v>0</v>
      </c>
      <c r="V9" s="366">
        <v>0</v>
      </c>
      <c r="W9" s="366">
        <v>0</v>
      </c>
      <c r="X9" s="366">
        <v>0</v>
      </c>
      <c r="Y9" s="366">
        <v>0</v>
      </c>
      <c r="Z9" s="366">
        <v>0</v>
      </c>
      <c r="AA9" s="366">
        <v>0</v>
      </c>
    </row>
    <row r="10" spans="1:28">
      <c r="A10" s="366">
        <v>1.2</v>
      </c>
      <c r="B10" s="385" t="s">
        <v>538</v>
      </c>
      <c r="C10" s="385">
        <v>0</v>
      </c>
      <c r="D10" s="385">
        <v>0</v>
      </c>
      <c r="E10" s="385">
        <v>0</v>
      </c>
      <c r="F10" s="385">
        <v>0</v>
      </c>
      <c r="G10" s="385">
        <v>0</v>
      </c>
      <c r="H10" s="385">
        <v>0</v>
      </c>
      <c r="I10" s="385">
        <v>0</v>
      </c>
      <c r="J10" s="385">
        <v>0</v>
      </c>
      <c r="K10" s="385">
        <v>0</v>
      </c>
      <c r="L10" s="385">
        <v>0</v>
      </c>
      <c r="M10" s="385">
        <v>0</v>
      </c>
      <c r="N10" s="385">
        <v>0</v>
      </c>
      <c r="O10" s="385">
        <v>0</v>
      </c>
      <c r="P10" s="385">
        <v>0</v>
      </c>
      <c r="Q10" s="385">
        <v>0</v>
      </c>
      <c r="R10" s="385">
        <v>0</v>
      </c>
      <c r="S10" s="385">
        <v>0</v>
      </c>
      <c r="T10" s="366"/>
      <c r="U10" s="366">
        <v>0</v>
      </c>
      <c r="V10" s="366">
        <v>0</v>
      </c>
      <c r="W10" s="366">
        <v>0</v>
      </c>
      <c r="X10" s="366">
        <v>0</v>
      </c>
      <c r="Y10" s="366">
        <v>0</v>
      </c>
      <c r="Z10" s="366">
        <v>0</v>
      </c>
      <c r="AA10" s="366">
        <v>0</v>
      </c>
    </row>
    <row r="11" spans="1:28">
      <c r="A11" s="366">
        <v>1.3</v>
      </c>
      <c r="B11" s="385" t="s">
        <v>539</v>
      </c>
      <c r="C11" s="385">
        <v>0</v>
      </c>
      <c r="D11" s="385">
        <v>0</v>
      </c>
      <c r="E11" s="385">
        <v>0</v>
      </c>
      <c r="F11" s="385">
        <v>0</v>
      </c>
      <c r="G11" s="385">
        <v>0</v>
      </c>
      <c r="H11" s="385">
        <v>0</v>
      </c>
      <c r="I11" s="385">
        <v>0</v>
      </c>
      <c r="J11" s="385">
        <v>0</v>
      </c>
      <c r="K11" s="385">
        <v>0</v>
      </c>
      <c r="L11" s="385">
        <v>0</v>
      </c>
      <c r="M11" s="385">
        <v>0</v>
      </c>
      <c r="N11" s="385">
        <v>0</v>
      </c>
      <c r="O11" s="385">
        <v>0</v>
      </c>
      <c r="P11" s="385">
        <v>0</v>
      </c>
      <c r="Q11" s="385">
        <v>0</v>
      </c>
      <c r="R11" s="385">
        <v>0</v>
      </c>
      <c r="S11" s="385">
        <v>0</v>
      </c>
      <c r="T11" s="366"/>
      <c r="U11" s="366">
        <v>0</v>
      </c>
      <c r="V11" s="366">
        <v>0</v>
      </c>
      <c r="W11" s="366">
        <v>0</v>
      </c>
      <c r="X11" s="366">
        <v>0</v>
      </c>
      <c r="Y11" s="366">
        <v>0</v>
      </c>
      <c r="Z11" s="366">
        <v>0</v>
      </c>
      <c r="AA11" s="366">
        <v>0</v>
      </c>
    </row>
    <row r="12" spans="1:28">
      <c r="A12" s="366">
        <v>1.4</v>
      </c>
      <c r="B12" s="385" t="s">
        <v>540</v>
      </c>
      <c r="C12" s="385">
        <v>57002309.574400008</v>
      </c>
      <c r="D12" s="385">
        <v>56119541.734400004</v>
      </c>
      <c r="E12" s="385">
        <v>0</v>
      </c>
      <c r="F12" s="385">
        <v>0</v>
      </c>
      <c r="G12" s="385">
        <v>0</v>
      </c>
      <c r="H12" s="385">
        <v>0</v>
      </c>
      <c r="I12" s="385">
        <v>0</v>
      </c>
      <c r="J12" s="385">
        <v>0</v>
      </c>
      <c r="K12" s="385">
        <v>0</v>
      </c>
      <c r="L12" s="385">
        <v>882767.84000000008</v>
      </c>
      <c r="M12" s="385">
        <v>0</v>
      </c>
      <c r="N12" s="385">
        <v>836179.18</v>
      </c>
      <c r="O12" s="385">
        <v>0</v>
      </c>
      <c r="P12" s="385">
        <v>0</v>
      </c>
      <c r="Q12" s="385">
        <v>0</v>
      </c>
      <c r="R12" s="385">
        <v>0</v>
      </c>
      <c r="S12" s="385">
        <v>0</v>
      </c>
      <c r="T12" s="366"/>
      <c r="U12" s="366">
        <v>0</v>
      </c>
      <c r="V12" s="366">
        <v>0</v>
      </c>
      <c r="W12" s="366">
        <v>0</v>
      </c>
      <c r="X12" s="366">
        <v>0</v>
      </c>
      <c r="Y12" s="366">
        <v>0</v>
      </c>
      <c r="Z12" s="366">
        <v>0</v>
      </c>
      <c r="AA12" s="366">
        <v>0</v>
      </c>
    </row>
    <row r="13" spans="1:28">
      <c r="A13" s="366">
        <v>1.5</v>
      </c>
      <c r="B13" s="385" t="s">
        <v>541</v>
      </c>
      <c r="C13" s="385">
        <v>709787920.48789954</v>
      </c>
      <c r="D13" s="385">
        <v>628099307.8737998</v>
      </c>
      <c r="E13" s="385">
        <v>44651261.152800009</v>
      </c>
      <c r="F13" s="385">
        <v>0</v>
      </c>
      <c r="G13" s="385">
        <v>0</v>
      </c>
      <c r="H13" s="385">
        <v>47290783.806500003</v>
      </c>
      <c r="I13" s="385">
        <v>8589299.0523000006</v>
      </c>
      <c r="J13" s="385">
        <v>6824497.0065000001</v>
      </c>
      <c r="K13" s="385">
        <v>0</v>
      </c>
      <c r="L13" s="385">
        <v>34397828.807600006</v>
      </c>
      <c r="M13" s="385">
        <v>2078727.5745000001</v>
      </c>
      <c r="N13" s="385">
        <v>1893855.4014999997</v>
      </c>
      <c r="O13" s="385">
        <v>9101005.3290999997</v>
      </c>
      <c r="P13" s="385">
        <v>3786359.4693</v>
      </c>
      <c r="Q13" s="385">
        <v>3753210.3544000001</v>
      </c>
      <c r="R13" s="385">
        <v>2193625.6839000001</v>
      </c>
      <c r="S13" s="385">
        <v>0</v>
      </c>
      <c r="T13" s="366"/>
      <c r="U13" s="366">
        <v>0</v>
      </c>
      <c r="V13" s="366">
        <v>0</v>
      </c>
      <c r="W13" s="366">
        <v>0</v>
      </c>
      <c r="X13" s="366">
        <v>0</v>
      </c>
      <c r="Y13" s="366">
        <v>0</v>
      </c>
      <c r="Z13" s="366">
        <v>0</v>
      </c>
      <c r="AA13" s="366">
        <v>0</v>
      </c>
    </row>
    <row r="14" spans="1:28">
      <c r="A14" s="366">
        <v>1.6</v>
      </c>
      <c r="B14" s="385" t="s">
        <v>542</v>
      </c>
      <c r="C14" s="385">
        <v>831281614.64580286</v>
      </c>
      <c r="D14" s="385">
        <v>756506637.50560534</v>
      </c>
      <c r="E14" s="385">
        <v>14071900.683500016</v>
      </c>
      <c r="F14" s="385">
        <v>0</v>
      </c>
      <c r="G14" s="385">
        <v>0</v>
      </c>
      <c r="H14" s="385">
        <v>33190530.318700019</v>
      </c>
      <c r="I14" s="385">
        <v>7249365.7354000034</v>
      </c>
      <c r="J14" s="385">
        <v>5786172.6577999955</v>
      </c>
      <c r="K14" s="385">
        <v>0</v>
      </c>
      <c r="L14" s="385">
        <v>41584446.821500033</v>
      </c>
      <c r="M14" s="385">
        <v>2205399.2602999997</v>
      </c>
      <c r="N14" s="385">
        <v>4996750.1011000006</v>
      </c>
      <c r="O14" s="385">
        <v>7991065.5832000002</v>
      </c>
      <c r="P14" s="385">
        <v>10317750.484000005</v>
      </c>
      <c r="Q14" s="385">
        <v>4795283.7995999986</v>
      </c>
      <c r="R14" s="385">
        <v>1564170.9699999995</v>
      </c>
      <c r="S14" s="385">
        <v>0</v>
      </c>
      <c r="T14" s="366"/>
      <c r="U14" s="366">
        <v>0</v>
      </c>
      <c r="V14" s="366">
        <v>0</v>
      </c>
      <c r="W14" s="366">
        <v>0</v>
      </c>
      <c r="X14" s="366">
        <v>0</v>
      </c>
      <c r="Y14" s="366">
        <v>0</v>
      </c>
      <c r="Z14" s="366">
        <v>0</v>
      </c>
      <c r="AA14" s="366">
        <v>0</v>
      </c>
    </row>
    <row r="15" spans="1:28">
      <c r="A15" s="395">
        <v>2</v>
      </c>
      <c r="B15" s="369" t="s">
        <v>543</v>
      </c>
      <c r="C15" s="369">
        <v>201703239.41</v>
      </c>
      <c r="D15" s="369">
        <v>201703239.41</v>
      </c>
      <c r="E15" s="369">
        <v>0</v>
      </c>
      <c r="F15" s="369">
        <v>0</v>
      </c>
      <c r="G15" s="369">
        <v>0</v>
      </c>
      <c r="H15" s="369">
        <v>0</v>
      </c>
      <c r="I15" s="369">
        <v>0</v>
      </c>
      <c r="J15" s="369">
        <v>0</v>
      </c>
      <c r="K15" s="369">
        <v>0</v>
      </c>
      <c r="L15" s="369">
        <v>0</v>
      </c>
      <c r="M15" s="369">
        <v>0</v>
      </c>
      <c r="N15" s="369">
        <v>0</v>
      </c>
      <c r="O15" s="369">
        <v>0</v>
      </c>
      <c r="P15" s="369">
        <v>0</v>
      </c>
      <c r="Q15" s="369">
        <v>0</v>
      </c>
      <c r="R15" s="369">
        <v>0</v>
      </c>
      <c r="S15" s="369">
        <v>0</v>
      </c>
      <c r="T15" s="366"/>
      <c r="U15" s="366">
        <v>0</v>
      </c>
      <c r="V15" s="366">
        <v>0</v>
      </c>
      <c r="W15" s="366">
        <v>0</v>
      </c>
      <c r="X15" s="366">
        <v>0</v>
      </c>
      <c r="Y15" s="366">
        <v>0</v>
      </c>
      <c r="Z15" s="366">
        <v>0</v>
      </c>
      <c r="AA15" s="366">
        <v>0</v>
      </c>
    </row>
    <row r="16" spans="1:28">
      <c r="A16" s="366">
        <v>2.1</v>
      </c>
      <c r="B16" s="385" t="s">
        <v>537</v>
      </c>
      <c r="C16" s="385">
        <v>9868134.6799999997</v>
      </c>
      <c r="D16" s="385">
        <v>9868134.6799999997</v>
      </c>
      <c r="E16" s="385">
        <v>0</v>
      </c>
      <c r="F16" s="385">
        <v>0</v>
      </c>
      <c r="G16" s="385">
        <v>0</v>
      </c>
      <c r="H16" s="385">
        <v>0</v>
      </c>
      <c r="I16" s="385">
        <v>0</v>
      </c>
      <c r="J16" s="385">
        <v>0</v>
      </c>
      <c r="K16" s="385">
        <v>0</v>
      </c>
      <c r="L16" s="385">
        <v>0</v>
      </c>
      <c r="M16" s="385">
        <v>0</v>
      </c>
      <c r="N16" s="385">
        <v>0</v>
      </c>
      <c r="O16" s="385">
        <v>0</v>
      </c>
      <c r="P16" s="385">
        <v>0</v>
      </c>
      <c r="Q16" s="385">
        <v>0</v>
      </c>
      <c r="R16" s="385">
        <v>0</v>
      </c>
      <c r="S16" s="385">
        <v>0</v>
      </c>
      <c r="T16" s="366"/>
      <c r="U16" s="366">
        <v>0</v>
      </c>
      <c r="V16" s="366">
        <v>0</v>
      </c>
      <c r="W16" s="366">
        <v>0</v>
      </c>
      <c r="X16" s="366">
        <v>0</v>
      </c>
      <c r="Y16" s="366">
        <v>0</v>
      </c>
      <c r="Z16" s="366">
        <v>0</v>
      </c>
      <c r="AA16" s="366">
        <v>0</v>
      </c>
    </row>
    <row r="17" spans="1:27">
      <c r="A17" s="366">
        <v>2.2000000000000002</v>
      </c>
      <c r="B17" s="385" t="s">
        <v>538</v>
      </c>
      <c r="C17" s="385">
        <v>62364766.579999998</v>
      </c>
      <c r="D17" s="385">
        <v>62364766.579999998</v>
      </c>
      <c r="E17" s="385">
        <v>0</v>
      </c>
      <c r="F17" s="385">
        <v>0</v>
      </c>
      <c r="G17" s="385">
        <v>0</v>
      </c>
      <c r="H17" s="385">
        <v>0</v>
      </c>
      <c r="I17" s="385">
        <v>0</v>
      </c>
      <c r="J17" s="385">
        <v>0</v>
      </c>
      <c r="K17" s="385">
        <v>0</v>
      </c>
      <c r="L17" s="385">
        <v>0</v>
      </c>
      <c r="M17" s="385">
        <v>0</v>
      </c>
      <c r="N17" s="385">
        <v>0</v>
      </c>
      <c r="O17" s="385">
        <v>0</v>
      </c>
      <c r="P17" s="385">
        <v>0</v>
      </c>
      <c r="Q17" s="385">
        <v>0</v>
      </c>
      <c r="R17" s="385">
        <v>0</v>
      </c>
      <c r="S17" s="385">
        <v>0</v>
      </c>
      <c r="T17" s="366"/>
      <c r="U17" s="366">
        <v>0</v>
      </c>
      <c r="V17" s="366">
        <v>0</v>
      </c>
      <c r="W17" s="366">
        <v>0</v>
      </c>
      <c r="X17" s="366">
        <v>0</v>
      </c>
      <c r="Y17" s="366">
        <v>0</v>
      </c>
      <c r="Z17" s="366">
        <v>0</v>
      </c>
      <c r="AA17" s="366">
        <v>0</v>
      </c>
    </row>
    <row r="18" spans="1:27">
      <c r="A18" s="366">
        <v>2.2999999999999998</v>
      </c>
      <c r="B18" s="385" t="s">
        <v>539</v>
      </c>
      <c r="C18" s="385">
        <v>98350425.74000001</v>
      </c>
      <c r="D18" s="385">
        <v>98350425.74000001</v>
      </c>
      <c r="E18" s="385">
        <v>0</v>
      </c>
      <c r="F18" s="385">
        <v>0</v>
      </c>
      <c r="G18" s="385">
        <v>0</v>
      </c>
      <c r="H18" s="385">
        <v>0</v>
      </c>
      <c r="I18" s="385">
        <v>0</v>
      </c>
      <c r="J18" s="385">
        <v>0</v>
      </c>
      <c r="K18" s="385">
        <v>0</v>
      </c>
      <c r="L18" s="385">
        <v>0</v>
      </c>
      <c r="M18" s="385">
        <v>0</v>
      </c>
      <c r="N18" s="385">
        <v>0</v>
      </c>
      <c r="O18" s="385">
        <v>0</v>
      </c>
      <c r="P18" s="385">
        <v>0</v>
      </c>
      <c r="Q18" s="385">
        <v>0</v>
      </c>
      <c r="R18" s="385">
        <v>0</v>
      </c>
      <c r="S18" s="385">
        <v>0</v>
      </c>
      <c r="T18" s="366"/>
      <c r="U18" s="366">
        <v>0</v>
      </c>
      <c r="V18" s="366">
        <v>0</v>
      </c>
      <c r="W18" s="366">
        <v>0</v>
      </c>
      <c r="X18" s="366">
        <v>0</v>
      </c>
      <c r="Y18" s="366">
        <v>0</v>
      </c>
      <c r="Z18" s="366">
        <v>0</v>
      </c>
      <c r="AA18" s="366">
        <v>0</v>
      </c>
    </row>
    <row r="19" spans="1:27">
      <c r="A19" s="366">
        <v>2.4</v>
      </c>
      <c r="B19" s="385" t="s">
        <v>540</v>
      </c>
      <c r="C19" s="385">
        <v>31119912.41</v>
      </c>
      <c r="D19" s="385">
        <v>31119912.41</v>
      </c>
      <c r="E19" s="385">
        <v>0</v>
      </c>
      <c r="F19" s="385">
        <v>0</v>
      </c>
      <c r="G19" s="385">
        <v>0</v>
      </c>
      <c r="H19" s="385">
        <v>0</v>
      </c>
      <c r="I19" s="385">
        <v>0</v>
      </c>
      <c r="J19" s="385">
        <v>0</v>
      </c>
      <c r="K19" s="385">
        <v>0</v>
      </c>
      <c r="L19" s="385">
        <v>0</v>
      </c>
      <c r="M19" s="385">
        <v>0</v>
      </c>
      <c r="N19" s="385">
        <v>0</v>
      </c>
      <c r="O19" s="385">
        <v>0</v>
      </c>
      <c r="P19" s="385">
        <v>0</v>
      </c>
      <c r="Q19" s="385">
        <v>0</v>
      </c>
      <c r="R19" s="385">
        <v>0</v>
      </c>
      <c r="S19" s="385">
        <v>0</v>
      </c>
      <c r="T19" s="366"/>
      <c r="U19" s="366">
        <v>0</v>
      </c>
      <c r="V19" s="366">
        <v>0</v>
      </c>
      <c r="W19" s="366">
        <v>0</v>
      </c>
      <c r="X19" s="366">
        <v>0</v>
      </c>
      <c r="Y19" s="366">
        <v>0</v>
      </c>
      <c r="Z19" s="366">
        <v>0</v>
      </c>
      <c r="AA19" s="366">
        <v>0</v>
      </c>
    </row>
    <row r="20" spans="1:27">
      <c r="A20" s="366">
        <v>2.5</v>
      </c>
      <c r="B20" s="385" t="s">
        <v>541</v>
      </c>
      <c r="C20" s="385">
        <v>0</v>
      </c>
      <c r="D20" s="385">
        <v>0</v>
      </c>
      <c r="E20" s="385">
        <v>0</v>
      </c>
      <c r="F20" s="385">
        <v>0</v>
      </c>
      <c r="G20" s="385">
        <v>0</v>
      </c>
      <c r="H20" s="385">
        <v>0</v>
      </c>
      <c r="I20" s="385">
        <v>0</v>
      </c>
      <c r="J20" s="385">
        <v>0</v>
      </c>
      <c r="K20" s="385">
        <v>0</v>
      </c>
      <c r="L20" s="385">
        <v>0</v>
      </c>
      <c r="M20" s="385">
        <v>0</v>
      </c>
      <c r="N20" s="385">
        <v>0</v>
      </c>
      <c r="O20" s="385">
        <v>0</v>
      </c>
      <c r="P20" s="385">
        <v>0</v>
      </c>
      <c r="Q20" s="385">
        <v>0</v>
      </c>
      <c r="R20" s="385">
        <v>0</v>
      </c>
      <c r="S20" s="385">
        <v>0</v>
      </c>
      <c r="T20" s="366"/>
      <c r="U20" s="366">
        <v>0</v>
      </c>
      <c r="V20" s="366">
        <v>0</v>
      </c>
      <c r="W20" s="366">
        <v>0</v>
      </c>
      <c r="X20" s="366">
        <v>0</v>
      </c>
      <c r="Y20" s="366">
        <v>0</v>
      </c>
      <c r="Z20" s="366">
        <v>0</v>
      </c>
      <c r="AA20" s="366">
        <v>0</v>
      </c>
    </row>
    <row r="21" spans="1:27">
      <c r="A21" s="366">
        <v>2.6</v>
      </c>
      <c r="B21" s="385" t="s">
        <v>542</v>
      </c>
      <c r="C21" s="385">
        <v>0</v>
      </c>
      <c r="D21" s="385">
        <v>0</v>
      </c>
      <c r="E21" s="385">
        <v>0</v>
      </c>
      <c r="F21" s="385">
        <v>0</v>
      </c>
      <c r="G21" s="385">
        <v>0</v>
      </c>
      <c r="H21" s="385">
        <v>0</v>
      </c>
      <c r="I21" s="385">
        <v>0</v>
      </c>
      <c r="J21" s="385">
        <v>0</v>
      </c>
      <c r="K21" s="385">
        <v>0</v>
      </c>
      <c r="L21" s="385">
        <v>0</v>
      </c>
      <c r="M21" s="385">
        <v>0</v>
      </c>
      <c r="N21" s="385">
        <v>0</v>
      </c>
      <c r="O21" s="385">
        <v>0</v>
      </c>
      <c r="P21" s="385">
        <v>0</v>
      </c>
      <c r="Q21" s="385">
        <v>0</v>
      </c>
      <c r="R21" s="385">
        <v>0</v>
      </c>
      <c r="S21" s="385">
        <v>0</v>
      </c>
      <c r="T21" s="366"/>
      <c r="U21" s="366">
        <v>0</v>
      </c>
      <c r="V21" s="366">
        <v>0</v>
      </c>
      <c r="W21" s="366">
        <v>0</v>
      </c>
      <c r="X21" s="366">
        <v>0</v>
      </c>
      <c r="Y21" s="366">
        <v>0</v>
      </c>
      <c r="Z21" s="366">
        <v>0</v>
      </c>
      <c r="AA21" s="366">
        <v>0</v>
      </c>
    </row>
    <row r="22" spans="1:27">
      <c r="A22" s="395">
        <v>3</v>
      </c>
      <c r="B22" s="369" t="s">
        <v>544</v>
      </c>
      <c r="C22" s="369">
        <v>49607954.789999999</v>
      </c>
      <c r="D22" s="369">
        <v>49505329.279999994</v>
      </c>
      <c r="E22" s="394"/>
      <c r="F22" s="394"/>
      <c r="G22" s="394"/>
      <c r="H22" s="369">
        <v>102625.51</v>
      </c>
      <c r="I22" s="394"/>
      <c r="J22" s="394"/>
      <c r="K22" s="394"/>
      <c r="L22" s="369">
        <v>0</v>
      </c>
      <c r="M22" s="394"/>
      <c r="N22" s="394"/>
      <c r="O22" s="394"/>
      <c r="P22" s="394"/>
      <c r="Q22" s="394"/>
      <c r="R22" s="394"/>
      <c r="S22" s="394"/>
      <c r="T22" s="369"/>
      <c r="U22" s="394"/>
      <c r="V22" s="394"/>
      <c r="W22" s="394"/>
      <c r="X22" s="394"/>
      <c r="Y22" s="394"/>
      <c r="Z22" s="394"/>
      <c r="AA22" s="394"/>
    </row>
    <row r="23" spans="1:27">
      <c r="A23" s="366">
        <v>3.1</v>
      </c>
      <c r="B23" s="385" t="s">
        <v>537</v>
      </c>
      <c r="C23" s="369">
        <v>0</v>
      </c>
      <c r="D23" s="369">
        <v>0</v>
      </c>
      <c r="E23" s="394"/>
      <c r="F23" s="394"/>
      <c r="G23" s="394"/>
      <c r="H23" s="369">
        <v>0</v>
      </c>
      <c r="I23" s="394"/>
      <c r="J23" s="394"/>
      <c r="K23" s="394"/>
      <c r="L23" s="369">
        <v>0</v>
      </c>
      <c r="M23" s="394"/>
      <c r="N23" s="394"/>
      <c r="O23" s="394"/>
      <c r="P23" s="394"/>
      <c r="Q23" s="394"/>
      <c r="R23" s="394"/>
      <c r="S23" s="394"/>
      <c r="T23" s="369"/>
      <c r="U23" s="394"/>
      <c r="V23" s="394"/>
      <c r="W23" s="394"/>
      <c r="X23" s="394"/>
      <c r="Y23" s="394"/>
      <c r="Z23" s="394"/>
      <c r="AA23" s="394"/>
    </row>
    <row r="24" spans="1:27">
      <c r="A24" s="366">
        <v>3.2</v>
      </c>
      <c r="B24" s="385" t="s">
        <v>538</v>
      </c>
      <c r="C24" s="369">
        <v>0</v>
      </c>
      <c r="D24" s="369">
        <v>0</v>
      </c>
      <c r="E24" s="394"/>
      <c r="F24" s="394"/>
      <c r="G24" s="394"/>
      <c r="H24" s="369">
        <v>0</v>
      </c>
      <c r="I24" s="394"/>
      <c r="J24" s="394"/>
      <c r="K24" s="394"/>
      <c r="L24" s="369">
        <v>0</v>
      </c>
      <c r="M24" s="394"/>
      <c r="N24" s="394"/>
      <c r="O24" s="394"/>
      <c r="P24" s="394"/>
      <c r="Q24" s="394"/>
      <c r="R24" s="394"/>
      <c r="S24" s="394"/>
      <c r="T24" s="369"/>
      <c r="U24" s="394"/>
      <c r="V24" s="394"/>
      <c r="W24" s="394"/>
      <c r="X24" s="394"/>
      <c r="Y24" s="394"/>
      <c r="Z24" s="394"/>
      <c r="AA24" s="394"/>
    </row>
    <row r="25" spans="1:27">
      <c r="A25" s="366">
        <v>3.3</v>
      </c>
      <c r="B25" s="385" t="s">
        <v>539</v>
      </c>
      <c r="C25" s="369">
        <v>0</v>
      </c>
      <c r="D25" s="369">
        <v>0</v>
      </c>
      <c r="E25" s="394"/>
      <c r="F25" s="394"/>
      <c r="G25" s="394"/>
      <c r="H25" s="369">
        <v>0</v>
      </c>
      <c r="I25" s="394"/>
      <c r="J25" s="394"/>
      <c r="K25" s="394"/>
      <c r="L25" s="369">
        <v>0</v>
      </c>
      <c r="M25" s="394"/>
      <c r="N25" s="394"/>
      <c r="O25" s="394"/>
      <c r="P25" s="394"/>
      <c r="Q25" s="394"/>
      <c r="R25" s="394"/>
      <c r="S25" s="394"/>
      <c r="T25" s="369"/>
      <c r="U25" s="394"/>
      <c r="V25" s="394"/>
      <c r="W25" s="394"/>
      <c r="X25" s="394"/>
      <c r="Y25" s="394"/>
      <c r="Z25" s="394"/>
      <c r="AA25" s="394"/>
    </row>
    <row r="26" spans="1:27">
      <c r="A26" s="366">
        <v>3.4</v>
      </c>
      <c r="B26" s="385" t="s">
        <v>540</v>
      </c>
      <c r="C26" s="369">
        <v>70000</v>
      </c>
      <c r="D26" s="369">
        <v>70000</v>
      </c>
      <c r="E26" s="394"/>
      <c r="F26" s="394"/>
      <c r="G26" s="394"/>
      <c r="H26" s="369">
        <v>0</v>
      </c>
      <c r="I26" s="394"/>
      <c r="J26" s="394"/>
      <c r="K26" s="394"/>
      <c r="L26" s="369">
        <v>0</v>
      </c>
      <c r="M26" s="394"/>
      <c r="N26" s="394"/>
      <c r="O26" s="394"/>
      <c r="P26" s="394"/>
      <c r="Q26" s="394"/>
      <c r="R26" s="394"/>
      <c r="S26" s="394"/>
      <c r="T26" s="369"/>
      <c r="U26" s="394"/>
      <c r="V26" s="394"/>
      <c r="W26" s="394"/>
      <c r="X26" s="394"/>
      <c r="Y26" s="394"/>
      <c r="Z26" s="394"/>
      <c r="AA26" s="394"/>
    </row>
    <row r="27" spans="1:27">
      <c r="A27" s="366">
        <v>3.5</v>
      </c>
      <c r="B27" s="385" t="s">
        <v>541</v>
      </c>
      <c r="C27" s="369">
        <v>49537954.789999999</v>
      </c>
      <c r="D27" s="369">
        <v>49435329.279999994</v>
      </c>
      <c r="E27" s="394"/>
      <c r="F27" s="394"/>
      <c r="G27" s="394"/>
      <c r="H27" s="369">
        <v>102625.51</v>
      </c>
      <c r="I27" s="394"/>
      <c r="J27" s="394"/>
      <c r="K27" s="394"/>
      <c r="L27" s="369">
        <v>0</v>
      </c>
      <c r="M27" s="394"/>
      <c r="N27" s="394"/>
      <c r="O27" s="394"/>
      <c r="P27" s="394"/>
      <c r="Q27" s="394"/>
      <c r="R27" s="394"/>
      <c r="S27" s="394"/>
      <c r="T27" s="369"/>
      <c r="U27" s="394"/>
      <c r="V27" s="394"/>
      <c r="W27" s="394"/>
      <c r="X27" s="394"/>
      <c r="Y27" s="394"/>
      <c r="Z27" s="394"/>
      <c r="AA27" s="394"/>
    </row>
    <row r="28" spans="1:27">
      <c r="A28" s="366">
        <v>3.6</v>
      </c>
      <c r="B28" s="385" t="s">
        <v>542</v>
      </c>
      <c r="C28" s="369">
        <v>0</v>
      </c>
      <c r="D28" s="369">
        <v>0</v>
      </c>
      <c r="E28" s="394"/>
      <c r="F28" s="394"/>
      <c r="G28" s="394"/>
      <c r="H28" s="369">
        <v>0</v>
      </c>
      <c r="I28" s="394"/>
      <c r="J28" s="394"/>
      <c r="K28" s="394"/>
      <c r="L28" s="369">
        <v>0</v>
      </c>
      <c r="M28" s="394"/>
      <c r="N28" s="394"/>
      <c r="O28" s="394"/>
      <c r="P28" s="394"/>
      <c r="Q28" s="394"/>
      <c r="R28" s="394"/>
      <c r="S28" s="394"/>
      <c r="T28" s="369"/>
      <c r="U28" s="394"/>
      <c r="V28" s="394"/>
      <c r="W28" s="394"/>
      <c r="X28" s="394"/>
      <c r="Y28" s="394"/>
      <c r="Z28" s="394"/>
      <c r="AA28" s="394"/>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sheetPr>
  <dimension ref="A1:AA22"/>
  <sheetViews>
    <sheetView showGridLines="0" zoomScaleNormal="100" workbookViewId="0"/>
  </sheetViews>
  <sheetFormatPr defaultColWidth="9.109375" defaultRowHeight="12"/>
  <cols>
    <col min="1" max="1" width="11.88671875" style="376" bestFit="1" customWidth="1"/>
    <col min="2" max="2" width="90.33203125" style="376" bestFit="1" customWidth="1"/>
    <col min="3" max="3" width="20.109375" style="376" customWidth="1"/>
    <col min="4" max="4" width="22.33203125" style="376" customWidth="1"/>
    <col min="5" max="7" width="17.109375" style="376" customWidth="1"/>
    <col min="8" max="8" width="22.33203125" style="376" customWidth="1"/>
    <col min="9" max="10" width="17.109375" style="376" customWidth="1"/>
    <col min="11" max="27" width="22.33203125" style="376" customWidth="1"/>
    <col min="28" max="16384" width="9.109375" style="376"/>
  </cols>
  <sheetData>
    <row r="1" spans="1:27" ht="13.8">
      <c r="A1" s="280" t="s">
        <v>97</v>
      </c>
      <c r="B1" s="219" t="str">
        <f>Info!C2</f>
        <v>სს ტერაბანკი</v>
      </c>
    </row>
    <row r="2" spans="1:27">
      <c r="A2" s="280" t="s">
        <v>98</v>
      </c>
      <c r="B2" s="283">
        <f>'1. key ratios'!B2</f>
        <v>45838</v>
      </c>
    </row>
    <row r="3" spans="1:27">
      <c r="A3" s="282" t="s">
        <v>545</v>
      </c>
      <c r="C3" s="378"/>
    </row>
    <row r="4" spans="1:27" ht="12.6" thickBot="1">
      <c r="A4" s="282"/>
      <c r="B4" s="378"/>
      <c r="C4" s="378"/>
    </row>
    <row r="5" spans="1:27" ht="13.5" customHeight="1">
      <c r="A5" s="738" t="s">
        <v>874</v>
      </c>
      <c r="B5" s="739"/>
      <c r="C5" s="735" t="s">
        <v>546</v>
      </c>
      <c r="D5" s="736"/>
      <c r="E5" s="736"/>
      <c r="F5" s="736"/>
      <c r="G5" s="736"/>
      <c r="H5" s="736"/>
      <c r="I5" s="736"/>
      <c r="J5" s="736"/>
      <c r="K5" s="736"/>
      <c r="L5" s="736"/>
      <c r="M5" s="736"/>
      <c r="N5" s="736"/>
      <c r="O5" s="736"/>
      <c r="P5" s="736"/>
      <c r="Q5" s="736"/>
      <c r="R5" s="736"/>
      <c r="S5" s="736"/>
      <c r="T5" s="736"/>
      <c r="U5" s="736"/>
      <c r="V5" s="736"/>
      <c r="W5" s="736"/>
      <c r="X5" s="736"/>
      <c r="Y5" s="736"/>
      <c r="Z5" s="736"/>
      <c r="AA5" s="737"/>
    </row>
    <row r="6" spans="1:27" ht="12" customHeight="1">
      <c r="A6" s="740"/>
      <c r="B6" s="741"/>
      <c r="C6" s="744" t="s">
        <v>66</v>
      </c>
      <c r="D6" s="709" t="s">
        <v>865</v>
      </c>
      <c r="E6" s="709"/>
      <c r="F6" s="709"/>
      <c r="G6" s="709"/>
      <c r="H6" s="730" t="s">
        <v>864</v>
      </c>
      <c r="I6" s="731"/>
      <c r="J6" s="731"/>
      <c r="K6" s="731"/>
      <c r="L6" s="402"/>
      <c r="M6" s="713" t="s">
        <v>863</v>
      </c>
      <c r="N6" s="713"/>
      <c r="O6" s="713"/>
      <c r="P6" s="713"/>
      <c r="Q6" s="713"/>
      <c r="R6" s="713"/>
      <c r="S6" s="711"/>
      <c r="T6" s="402"/>
      <c r="U6" s="713" t="s">
        <v>862</v>
      </c>
      <c r="V6" s="713"/>
      <c r="W6" s="713"/>
      <c r="X6" s="713"/>
      <c r="Y6" s="713"/>
      <c r="Z6" s="713"/>
      <c r="AA6" s="734"/>
    </row>
    <row r="7" spans="1:27" ht="36">
      <c r="A7" s="742"/>
      <c r="B7" s="743"/>
      <c r="C7" s="745"/>
      <c r="D7" s="400"/>
      <c r="E7" s="373" t="s">
        <v>535</v>
      </c>
      <c r="F7" s="373" t="s">
        <v>860</v>
      </c>
      <c r="G7" s="373" t="s">
        <v>861</v>
      </c>
      <c r="H7" s="377"/>
      <c r="I7" s="373" t="s">
        <v>535</v>
      </c>
      <c r="J7" s="373" t="s">
        <v>860</v>
      </c>
      <c r="K7" s="373" t="s">
        <v>861</v>
      </c>
      <c r="L7" s="397"/>
      <c r="M7" s="373" t="s">
        <v>535</v>
      </c>
      <c r="N7" s="373" t="s">
        <v>873</v>
      </c>
      <c r="O7" s="373" t="s">
        <v>872</v>
      </c>
      <c r="P7" s="373" t="s">
        <v>871</v>
      </c>
      <c r="Q7" s="373" t="s">
        <v>870</v>
      </c>
      <c r="R7" s="373" t="s">
        <v>869</v>
      </c>
      <c r="S7" s="373" t="s">
        <v>855</v>
      </c>
      <c r="T7" s="397"/>
      <c r="U7" s="373" t="s">
        <v>535</v>
      </c>
      <c r="V7" s="373" t="s">
        <v>873</v>
      </c>
      <c r="W7" s="373" t="s">
        <v>872</v>
      </c>
      <c r="X7" s="373" t="s">
        <v>871</v>
      </c>
      <c r="Y7" s="373" t="s">
        <v>870</v>
      </c>
      <c r="Z7" s="373" t="s">
        <v>869</v>
      </c>
      <c r="AA7" s="373" t="s">
        <v>855</v>
      </c>
    </row>
    <row r="8" spans="1:27">
      <c r="A8" s="427">
        <v>1</v>
      </c>
      <c r="B8" s="426" t="s">
        <v>536</v>
      </c>
      <c r="C8" s="425">
        <v>1598071844.7080917</v>
      </c>
      <c r="D8" s="366">
        <v>1440725487.113786</v>
      </c>
      <c r="E8" s="366">
        <v>58723161.836299986</v>
      </c>
      <c r="F8" s="366">
        <v>0</v>
      </c>
      <c r="G8" s="366">
        <v>0</v>
      </c>
      <c r="H8" s="366">
        <v>80481314.125200003</v>
      </c>
      <c r="I8" s="366">
        <v>15838664.787699999</v>
      </c>
      <c r="J8" s="366">
        <v>12610669.664299998</v>
      </c>
      <c r="K8" s="366">
        <v>0</v>
      </c>
      <c r="L8" s="366">
        <v>76865043.469099939</v>
      </c>
      <c r="M8" s="366">
        <v>4284126.8348000022</v>
      </c>
      <c r="N8" s="366">
        <v>7726784.682599999</v>
      </c>
      <c r="O8" s="366">
        <v>17092070.912300002</v>
      </c>
      <c r="P8" s="366">
        <v>14104109.953300003</v>
      </c>
      <c r="Q8" s="366">
        <v>8548494.154000001</v>
      </c>
      <c r="R8" s="366">
        <v>3757796.6539000007</v>
      </c>
      <c r="S8" s="366">
        <v>0</v>
      </c>
      <c r="T8" s="366">
        <v>0</v>
      </c>
      <c r="U8" s="366">
        <v>0</v>
      </c>
      <c r="V8" s="366">
        <v>0</v>
      </c>
      <c r="W8" s="366">
        <v>0</v>
      </c>
      <c r="X8" s="366">
        <v>0</v>
      </c>
      <c r="Y8" s="366">
        <v>0</v>
      </c>
      <c r="Z8" s="366">
        <v>0</v>
      </c>
      <c r="AA8" s="366">
        <v>0</v>
      </c>
    </row>
    <row r="9" spans="1:27">
      <c r="A9" s="418">
        <v>1.1000000000000001</v>
      </c>
      <c r="B9" s="424" t="s">
        <v>547</v>
      </c>
      <c r="C9" s="425">
        <v>1511292107.8184938</v>
      </c>
      <c r="D9" s="366">
        <v>1358015607.4145913</v>
      </c>
      <c r="E9" s="366">
        <v>1358015607.4145913</v>
      </c>
      <c r="F9" s="366">
        <v>0</v>
      </c>
      <c r="G9" s="366">
        <v>0</v>
      </c>
      <c r="H9" s="366">
        <v>79213652.185200036</v>
      </c>
      <c r="I9" s="366">
        <v>67165604.510900021</v>
      </c>
      <c r="J9" s="366">
        <v>12048047.674299996</v>
      </c>
      <c r="K9" s="366">
        <v>0</v>
      </c>
      <c r="L9" s="366">
        <v>74062848.218699962</v>
      </c>
      <c r="M9" s="366">
        <v>25135807.59080001</v>
      </c>
      <c r="N9" s="366">
        <v>7624910.302600001</v>
      </c>
      <c r="O9" s="366">
        <v>16240719.194099994</v>
      </c>
      <c r="P9" s="366">
        <v>12818524.293300003</v>
      </c>
      <c r="Q9" s="366">
        <v>8486510.1340000015</v>
      </c>
      <c r="R9" s="366">
        <v>3756376.703900001</v>
      </c>
      <c r="S9" s="366">
        <v>0</v>
      </c>
      <c r="T9" s="366">
        <v>0</v>
      </c>
      <c r="U9" s="366">
        <v>0</v>
      </c>
      <c r="V9" s="366">
        <v>0</v>
      </c>
      <c r="W9" s="366">
        <v>0</v>
      </c>
      <c r="X9" s="366">
        <v>0</v>
      </c>
      <c r="Y9" s="366">
        <v>0</v>
      </c>
      <c r="Z9" s="366">
        <v>0</v>
      </c>
      <c r="AA9" s="366">
        <v>0</v>
      </c>
    </row>
    <row r="10" spans="1:27">
      <c r="A10" s="422" t="s">
        <v>146</v>
      </c>
      <c r="B10" s="423" t="s">
        <v>548</v>
      </c>
      <c r="C10" s="425">
        <v>1352805475.2785962</v>
      </c>
      <c r="D10" s="366">
        <v>1215313652.9994974</v>
      </c>
      <c r="E10" s="366">
        <v>1215313652.9994974</v>
      </c>
      <c r="F10" s="366">
        <v>0</v>
      </c>
      <c r="G10" s="366">
        <v>0</v>
      </c>
      <c r="H10" s="366">
        <v>74660443.065200061</v>
      </c>
      <c r="I10" s="366">
        <v>64229094.05090005</v>
      </c>
      <c r="J10" s="366">
        <v>10431349.014299998</v>
      </c>
      <c r="K10" s="366">
        <v>0</v>
      </c>
      <c r="L10" s="366">
        <v>62831379.213899992</v>
      </c>
      <c r="M10" s="366">
        <v>22970738.411600009</v>
      </c>
      <c r="N10" s="366">
        <v>6897833.6869999999</v>
      </c>
      <c r="O10" s="366">
        <v>14143207.864099996</v>
      </c>
      <c r="P10" s="366">
        <v>10133321.503299998</v>
      </c>
      <c r="Q10" s="366">
        <v>5269384.6640000008</v>
      </c>
      <c r="R10" s="366">
        <v>3416893.0839000004</v>
      </c>
      <c r="S10" s="366">
        <v>0</v>
      </c>
      <c r="T10" s="366">
        <v>0</v>
      </c>
      <c r="U10" s="366">
        <v>0</v>
      </c>
      <c r="V10" s="366">
        <v>0</v>
      </c>
      <c r="W10" s="366">
        <v>0</v>
      </c>
      <c r="X10" s="366">
        <v>0</v>
      </c>
      <c r="Y10" s="366">
        <v>0</v>
      </c>
      <c r="Z10" s="366">
        <v>0</v>
      </c>
      <c r="AA10" s="366">
        <v>0</v>
      </c>
    </row>
    <row r="11" spans="1:27">
      <c r="A11" s="420" t="s">
        <v>549</v>
      </c>
      <c r="B11" s="421" t="s">
        <v>550</v>
      </c>
      <c r="C11" s="425">
        <v>752528784.82300174</v>
      </c>
      <c r="D11" s="366">
        <v>678593276.92130196</v>
      </c>
      <c r="E11" s="366">
        <v>678593276.92130196</v>
      </c>
      <c r="F11" s="366">
        <v>0</v>
      </c>
      <c r="G11" s="366">
        <v>0</v>
      </c>
      <c r="H11" s="366">
        <v>34957319.657099985</v>
      </c>
      <c r="I11" s="366">
        <v>29926039.272799984</v>
      </c>
      <c r="J11" s="366">
        <v>5031280.384300001</v>
      </c>
      <c r="K11" s="366">
        <v>0</v>
      </c>
      <c r="L11" s="366">
        <v>38978188.244599961</v>
      </c>
      <c r="M11" s="366">
        <v>14940439.2448</v>
      </c>
      <c r="N11" s="366">
        <v>5736638.8656000001</v>
      </c>
      <c r="O11" s="366">
        <v>9869988.781200001</v>
      </c>
      <c r="P11" s="366">
        <v>0</v>
      </c>
      <c r="Q11" s="366">
        <v>0</v>
      </c>
      <c r="R11" s="366">
        <v>0</v>
      </c>
      <c r="S11" s="366">
        <v>0</v>
      </c>
      <c r="T11" s="366">
        <v>0</v>
      </c>
      <c r="U11" s="366">
        <v>0</v>
      </c>
      <c r="V11" s="366">
        <v>0</v>
      </c>
      <c r="W11" s="366">
        <v>0</v>
      </c>
      <c r="X11" s="366">
        <v>0</v>
      </c>
      <c r="Y11" s="366">
        <v>0</v>
      </c>
      <c r="Z11" s="366">
        <v>0</v>
      </c>
      <c r="AA11" s="366">
        <v>0</v>
      </c>
    </row>
    <row r="12" spans="1:27">
      <c r="A12" s="420" t="s">
        <v>551</v>
      </c>
      <c r="B12" s="421" t="s">
        <v>552</v>
      </c>
      <c r="C12" s="425">
        <v>227103748.80039987</v>
      </c>
      <c r="D12" s="366">
        <v>215647432.12819988</v>
      </c>
      <c r="E12" s="366">
        <v>215647432.12819988</v>
      </c>
      <c r="F12" s="366">
        <v>0</v>
      </c>
      <c r="G12" s="366">
        <v>0</v>
      </c>
      <c r="H12" s="366">
        <v>5075291.9445999982</v>
      </c>
      <c r="I12" s="366">
        <v>4325490.4745999994</v>
      </c>
      <c r="J12" s="366">
        <v>749801.47000000009</v>
      </c>
      <c r="K12" s="366">
        <v>0</v>
      </c>
      <c r="L12" s="366">
        <v>6381024.7276000017</v>
      </c>
      <c r="M12" s="366">
        <v>1344304.7407999998</v>
      </c>
      <c r="N12" s="366">
        <v>357853.69999999995</v>
      </c>
      <c r="O12" s="366">
        <v>1539462.7138999999</v>
      </c>
      <c r="P12" s="366">
        <v>0</v>
      </c>
      <c r="Q12" s="366">
        <v>0</v>
      </c>
      <c r="R12" s="366">
        <v>0</v>
      </c>
      <c r="S12" s="366">
        <v>0</v>
      </c>
      <c r="T12" s="366">
        <v>0</v>
      </c>
      <c r="U12" s="366">
        <v>0</v>
      </c>
      <c r="V12" s="366">
        <v>0</v>
      </c>
      <c r="W12" s="366">
        <v>0</v>
      </c>
      <c r="X12" s="366">
        <v>0</v>
      </c>
      <c r="Y12" s="366">
        <v>0</v>
      </c>
      <c r="Z12" s="366">
        <v>0</v>
      </c>
      <c r="AA12" s="366">
        <v>0</v>
      </c>
    </row>
    <row r="13" spans="1:27">
      <c r="A13" s="420" t="s">
        <v>553</v>
      </c>
      <c r="B13" s="421" t="s">
        <v>554</v>
      </c>
      <c r="C13" s="425">
        <v>149834169.00490019</v>
      </c>
      <c r="D13" s="366">
        <v>123646542.65720008</v>
      </c>
      <c r="E13" s="366">
        <v>123646542.65720008</v>
      </c>
      <c r="F13" s="366">
        <v>0</v>
      </c>
      <c r="G13" s="366">
        <v>0</v>
      </c>
      <c r="H13" s="366">
        <v>20867261.541999999</v>
      </c>
      <c r="I13" s="366">
        <v>20792395.041999999</v>
      </c>
      <c r="J13" s="366">
        <v>74866.5</v>
      </c>
      <c r="K13" s="366">
        <v>0</v>
      </c>
      <c r="L13" s="366">
        <v>5320364.8057000004</v>
      </c>
      <c r="M13" s="366">
        <v>3440640.3613</v>
      </c>
      <c r="N13" s="366">
        <v>304645.78000000003</v>
      </c>
      <c r="O13" s="366">
        <v>403826.91000000003</v>
      </c>
      <c r="P13" s="366">
        <v>0</v>
      </c>
      <c r="Q13" s="366">
        <v>0</v>
      </c>
      <c r="R13" s="366">
        <v>0</v>
      </c>
      <c r="S13" s="366">
        <v>0</v>
      </c>
      <c r="T13" s="366">
        <v>0</v>
      </c>
      <c r="U13" s="366">
        <v>0</v>
      </c>
      <c r="V13" s="366">
        <v>0</v>
      </c>
      <c r="W13" s="366">
        <v>0</v>
      </c>
      <c r="X13" s="366">
        <v>0</v>
      </c>
      <c r="Y13" s="366">
        <v>0</v>
      </c>
      <c r="Z13" s="366">
        <v>0</v>
      </c>
      <c r="AA13" s="366">
        <v>0</v>
      </c>
    </row>
    <row r="14" spans="1:27">
      <c r="A14" s="420" t="s">
        <v>555</v>
      </c>
      <c r="B14" s="421" t="s">
        <v>556</v>
      </c>
      <c r="C14" s="425">
        <v>223338772.65029994</v>
      </c>
      <c r="D14" s="366">
        <v>197426401.29280001</v>
      </c>
      <c r="E14" s="366">
        <v>197426401.29280001</v>
      </c>
      <c r="F14" s="366">
        <v>0</v>
      </c>
      <c r="G14" s="366">
        <v>0</v>
      </c>
      <c r="H14" s="366">
        <v>13760569.921499997</v>
      </c>
      <c r="I14" s="366">
        <v>9185169.261500001</v>
      </c>
      <c r="J14" s="366">
        <v>4575400.6599999992</v>
      </c>
      <c r="K14" s="366">
        <v>0</v>
      </c>
      <c r="L14" s="366">
        <v>12151801.436000001</v>
      </c>
      <c r="M14" s="366">
        <v>3245354.0646999995</v>
      </c>
      <c r="N14" s="366">
        <v>498695.34139999998</v>
      </c>
      <c r="O14" s="366">
        <v>2329929.4590000003</v>
      </c>
      <c r="P14" s="366">
        <v>2991524.2209000005</v>
      </c>
      <c r="Q14" s="366">
        <v>2521844.8899999997</v>
      </c>
      <c r="R14" s="366">
        <v>564453.46</v>
      </c>
      <c r="S14" s="366">
        <v>0</v>
      </c>
      <c r="T14" s="366">
        <v>0</v>
      </c>
      <c r="U14" s="366">
        <v>0</v>
      </c>
      <c r="V14" s="366">
        <v>0</v>
      </c>
      <c r="W14" s="366">
        <v>0</v>
      </c>
      <c r="X14" s="366">
        <v>0</v>
      </c>
      <c r="Y14" s="366">
        <v>0</v>
      </c>
      <c r="Z14" s="366">
        <v>0</v>
      </c>
      <c r="AA14" s="366">
        <v>0</v>
      </c>
    </row>
    <row r="15" spans="1:27">
      <c r="A15" s="419">
        <v>1.2</v>
      </c>
      <c r="B15" s="417" t="s">
        <v>868</v>
      </c>
      <c r="C15" s="425">
        <v>31513091.446599837</v>
      </c>
      <c r="D15" s="366">
        <v>5475290.0732000191</v>
      </c>
      <c r="E15" s="366">
        <v>5475290.0732000191</v>
      </c>
      <c r="F15" s="366">
        <v>0</v>
      </c>
      <c r="G15" s="366">
        <v>0</v>
      </c>
      <c r="H15" s="366">
        <v>4718169.2456999971</v>
      </c>
      <c r="I15" s="366">
        <v>3378471.607599996</v>
      </c>
      <c r="J15" s="366">
        <v>1339697.6380999994</v>
      </c>
      <c r="K15" s="366">
        <v>0</v>
      </c>
      <c r="L15" s="366">
        <v>21319632.127699986</v>
      </c>
      <c r="M15" s="366">
        <v>6452086.6265000012</v>
      </c>
      <c r="N15" s="366">
        <v>1995375.8557</v>
      </c>
      <c r="O15" s="366">
        <v>3929771.2958999993</v>
      </c>
      <c r="P15" s="366">
        <v>4219389.6365999999</v>
      </c>
      <c r="Q15" s="366">
        <v>3460158.3587999996</v>
      </c>
      <c r="R15" s="366">
        <v>1262850.3542000002</v>
      </c>
      <c r="S15" s="366">
        <v>0</v>
      </c>
      <c r="T15" s="366">
        <v>0</v>
      </c>
      <c r="U15" s="366">
        <v>0</v>
      </c>
      <c r="V15" s="366">
        <v>0</v>
      </c>
      <c r="W15" s="366">
        <v>0</v>
      </c>
      <c r="X15" s="366">
        <v>0</v>
      </c>
      <c r="Y15" s="366">
        <v>0</v>
      </c>
      <c r="Z15" s="366">
        <v>0</v>
      </c>
      <c r="AA15" s="366">
        <v>0</v>
      </c>
    </row>
    <row r="16" spans="1:27">
      <c r="A16" s="418">
        <v>1.3</v>
      </c>
      <c r="B16" s="417" t="s">
        <v>557</v>
      </c>
      <c r="C16" s="416"/>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4"/>
    </row>
    <row r="17" spans="1:27" ht="24">
      <c r="A17" s="411" t="s">
        <v>558</v>
      </c>
      <c r="B17" s="413" t="s">
        <v>559</v>
      </c>
      <c r="C17" s="425">
        <v>1483587963.4799943</v>
      </c>
      <c r="D17" s="366">
        <v>1333206456.9299905</v>
      </c>
      <c r="E17" s="366">
        <v>1333206456.9299905</v>
      </c>
      <c r="F17" s="366">
        <v>0</v>
      </c>
      <c r="G17" s="366">
        <v>0</v>
      </c>
      <c r="H17" s="366">
        <v>78289578.280000046</v>
      </c>
      <c r="I17" s="366">
        <v>66361835.050000027</v>
      </c>
      <c r="J17" s="366">
        <v>11927743.229999995</v>
      </c>
      <c r="K17" s="366">
        <v>0</v>
      </c>
      <c r="L17" s="366">
        <v>72091928.269999936</v>
      </c>
      <c r="M17" s="366">
        <v>24876768.290000007</v>
      </c>
      <c r="N17" s="366">
        <v>7574612.2200000007</v>
      </c>
      <c r="O17" s="366">
        <v>15651881.009999994</v>
      </c>
      <c r="P17" s="366">
        <v>12399361.510000002</v>
      </c>
      <c r="Q17" s="366">
        <v>7896751.7699999977</v>
      </c>
      <c r="R17" s="366">
        <v>3692553.4700000007</v>
      </c>
      <c r="S17" s="366">
        <v>0</v>
      </c>
      <c r="T17" s="366">
        <v>0</v>
      </c>
      <c r="U17" s="366">
        <v>0</v>
      </c>
      <c r="V17" s="366">
        <v>0</v>
      </c>
      <c r="W17" s="366">
        <v>0</v>
      </c>
      <c r="X17" s="366">
        <v>0</v>
      </c>
      <c r="Y17" s="366">
        <v>0</v>
      </c>
      <c r="Z17" s="366">
        <v>0</v>
      </c>
      <c r="AA17" s="366">
        <v>0</v>
      </c>
    </row>
    <row r="18" spans="1:27" ht="24">
      <c r="A18" s="409" t="s">
        <v>560</v>
      </c>
      <c r="B18" s="410" t="s">
        <v>561</v>
      </c>
      <c r="C18" s="425">
        <v>1235545520.3599954</v>
      </c>
      <c r="D18" s="366">
        <v>1110630096.9099975</v>
      </c>
      <c r="E18" s="366">
        <v>1110630096.9099975</v>
      </c>
      <c r="F18" s="366">
        <v>0</v>
      </c>
      <c r="G18" s="366">
        <v>0</v>
      </c>
      <c r="H18" s="366">
        <v>68472377.38000007</v>
      </c>
      <c r="I18" s="366">
        <v>60128105.89000003</v>
      </c>
      <c r="J18" s="366">
        <v>8344271.4900000002</v>
      </c>
      <c r="K18" s="366">
        <v>0</v>
      </c>
      <c r="L18" s="366">
        <v>56443046.069999941</v>
      </c>
      <c r="M18" s="366">
        <v>20945273.760000002</v>
      </c>
      <c r="N18" s="366">
        <v>6557094.629999999</v>
      </c>
      <c r="O18" s="366">
        <v>12970396.99</v>
      </c>
      <c r="P18" s="366">
        <v>8997615.1299999971</v>
      </c>
      <c r="Q18" s="366">
        <v>3655913.2499999991</v>
      </c>
      <c r="R18" s="366">
        <v>3316752.310000001</v>
      </c>
      <c r="S18" s="366">
        <v>0</v>
      </c>
      <c r="T18" s="366">
        <v>0</v>
      </c>
      <c r="U18" s="366">
        <v>0</v>
      </c>
      <c r="V18" s="366">
        <v>0</v>
      </c>
      <c r="W18" s="366">
        <v>0</v>
      </c>
      <c r="X18" s="366">
        <v>0</v>
      </c>
      <c r="Y18" s="366">
        <v>0</v>
      </c>
      <c r="Z18" s="366">
        <v>0</v>
      </c>
      <c r="AA18" s="366">
        <v>0</v>
      </c>
    </row>
    <row r="19" spans="1:27">
      <c r="A19" s="411" t="s">
        <v>562</v>
      </c>
      <c r="B19" s="412" t="s">
        <v>563</v>
      </c>
      <c r="C19" s="425">
        <v>1608238560.1052942</v>
      </c>
      <c r="D19" s="366">
        <v>1428782067.5715992</v>
      </c>
      <c r="E19" s="366">
        <v>1428782067.5715992</v>
      </c>
      <c r="F19" s="366">
        <v>0</v>
      </c>
      <c r="G19" s="366">
        <v>0</v>
      </c>
      <c r="H19" s="366">
        <v>82645587.517899886</v>
      </c>
      <c r="I19" s="366">
        <v>73392939.843700007</v>
      </c>
      <c r="J19" s="366">
        <v>9252647.6742000002</v>
      </c>
      <c r="K19" s="366">
        <v>0</v>
      </c>
      <c r="L19" s="366">
        <v>96810905.015800044</v>
      </c>
      <c r="M19" s="366">
        <v>44014394.566500016</v>
      </c>
      <c r="N19" s="366">
        <v>16901454.306299996</v>
      </c>
      <c r="O19" s="366">
        <v>18954943.661199998</v>
      </c>
      <c r="P19" s="366">
        <v>9917581.0042999964</v>
      </c>
      <c r="Q19" s="366">
        <v>2168386.5481999996</v>
      </c>
      <c r="R19" s="366">
        <v>4854144.9293</v>
      </c>
      <c r="S19" s="366">
        <v>0</v>
      </c>
      <c r="T19" s="366">
        <v>0</v>
      </c>
      <c r="U19" s="366">
        <v>0</v>
      </c>
      <c r="V19" s="366">
        <v>0</v>
      </c>
      <c r="W19" s="366">
        <v>0</v>
      </c>
      <c r="X19" s="366">
        <v>0</v>
      </c>
      <c r="Y19" s="366">
        <v>0</v>
      </c>
      <c r="Z19" s="366">
        <v>0</v>
      </c>
      <c r="AA19" s="366">
        <v>0</v>
      </c>
    </row>
    <row r="20" spans="1:27">
      <c r="A20" s="409" t="s">
        <v>564</v>
      </c>
      <c r="B20" s="410" t="s">
        <v>565</v>
      </c>
      <c r="C20" s="425">
        <v>1344396301.7091</v>
      </c>
      <c r="D20" s="366">
        <v>1183423296.2015982</v>
      </c>
      <c r="E20" s="366">
        <v>1183423296.2015982</v>
      </c>
      <c r="F20" s="366">
        <v>0</v>
      </c>
      <c r="G20" s="366">
        <v>0</v>
      </c>
      <c r="H20" s="366">
        <v>72944712.726699978</v>
      </c>
      <c r="I20" s="366">
        <v>66674734.048599996</v>
      </c>
      <c r="J20" s="366">
        <v>6269978.678100002</v>
      </c>
      <c r="K20" s="366">
        <v>0</v>
      </c>
      <c r="L20" s="366">
        <v>88028292.78079994</v>
      </c>
      <c r="M20" s="366">
        <v>40839755.412000008</v>
      </c>
      <c r="N20" s="366">
        <v>15830162.213000001</v>
      </c>
      <c r="O20" s="366">
        <v>17479498.423600003</v>
      </c>
      <c r="P20" s="366">
        <v>7528166.9474999998</v>
      </c>
      <c r="Q20" s="366">
        <v>1627863.4810000001</v>
      </c>
      <c r="R20" s="366">
        <v>4722846.3036999991</v>
      </c>
      <c r="S20" s="366">
        <v>0</v>
      </c>
      <c r="T20" s="366">
        <v>0</v>
      </c>
      <c r="U20" s="366">
        <v>0</v>
      </c>
      <c r="V20" s="366">
        <v>0</v>
      </c>
      <c r="W20" s="366">
        <v>0</v>
      </c>
      <c r="X20" s="366">
        <v>0</v>
      </c>
      <c r="Y20" s="366">
        <v>0</v>
      </c>
      <c r="Z20" s="366">
        <v>0</v>
      </c>
      <c r="AA20" s="366">
        <v>0</v>
      </c>
    </row>
    <row r="21" spans="1:27">
      <c r="A21" s="408">
        <v>1.4</v>
      </c>
      <c r="B21" s="407" t="s">
        <v>654</v>
      </c>
      <c r="C21" s="425">
        <v>89325004.159999982</v>
      </c>
      <c r="D21" s="366">
        <v>77144745.409999982</v>
      </c>
      <c r="E21" s="366">
        <v>77144745.409999982</v>
      </c>
      <c r="F21" s="366">
        <v>0</v>
      </c>
      <c r="G21" s="366">
        <v>0</v>
      </c>
      <c r="H21" s="366">
        <v>5735048.7800000003</v>
      </c>
      <c r="I21" s="366">
        <v>3616697.88</v>
      </c>
      <c r="J21" s="366">
        <v>2118350.9</v>
      </c>
      <c r="K21" s="366">
        <v>0</v>
      </c>
      <c r="L21" s="366">
        <v>6445209.9699999979</v>
      </c>
      <c r="M21" s="366">
        <v>1942277.82</v>
      </c>
      <c r="N21" s="366">
        <v>168191.72</v>
      </c>
      <c r="O21" s="366">
        <v>1331504.7000000002</v>
      </c>
      <c r="P21" s="366">
        <v>599394.17999999993</v>
      </c>
      <c r="Q21" s="366">
        <v>2178149</v>
      </c>
      <c r="R21" s="366">
        <v>225692.55</v>
      </c>
      <c r="S21" s="366">
        <v>0</v>
      </c>
      <c r="T21" s="366">
        <v>0</v>
      </c>
      <c r="U21" s="366">
        <v>0</v>
      </c>
      <c r="V21" s="366">
        <v>0</v>
      </c>
      <c r="W21" s="366">
        <v>0</v>
      </c>
      <c r="X21" s="366">
        <v>0</v>
      </c>
      <c r="Y21" s="366">
        <v>0</v>
      </c>
      <c r="Z21" s="366">
        <v>0</v>
      </c>
      <c r="AA21" s="366">
        <v>0</v>
      </c>
    </row>
    <row r="22" spans="1:27" ht="12.6" thickBot="1">
      <c r="A22" s="406">
        <v>1.5</v>
      </c>
      <c r="B22" s="405" t="s">
        <v>655</v>
      </c>
      <c r="C22" s="500">
        <v>0</v>
      </c>
      <c r="D22" s="501">
        <v>0</v>
      </c>
      <c r="E22" s="501">
        <v>0</v>
      </c>
      <c r="F22" s="501">
        <v>0</v>
      </c>
      <c r="G22" s="501">
        <v>0</v>
      </c>
      <c r="H22" s="501">
        <v>0</v>
      </c>
      <c r="I22" s="501">
        <v>0</v>
      </c>
      <c r="J22" s="501">
        <v>0</v>
      </c>
      <c r="K22" s="501">
        <v>0</v>
      </c>
      <c r="L22" s="501">
        <v>0</v>
      </c>
      <c r="M22" s="501">
        <v>0</v>
      </c>
      <c r="N22" s="501">
        <v>0</v>
      </c>
      <c r="O22" s="501">
        <v>0</v>
      </c>
      <c r="P22" s="501">
        <v>0</v>
      </c>
      <c r="Q22" s="501">
        <v>0</v>
      </c>
      <c r="R22" s="501">
        <v>0</v>
      </c>
      <c r="S22" s="501">
        <v>0</v>
      </c>
      <c r="T22" s="366">
        <v>0</v>
      </c>
      <c r="U22" s="366">
        <v>0</v>
      </c>
      <c r="V22" s="366">
        <v>0</v>
      </c>
      <c r="W22" s="366">
        <v>0</v>
      </c>
      <c r="X22" s="366">
        <v>0</v>
      </c>
      <c r="Y22" s="366">
        <v>0</v>
      </c>
      <c r="Z22" s="366">
        <v>0</v>
      </c>
      <c r="AA22" s="366">
        <v>0</v>
      </c>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sheetPr>
  <dimension ref="A1:L35"/>
  <sheetViews>
    <sheetView showGridLines="0" zoomScaleNormal="100" workbookViewId="0"/>
  </sheetViews>
  <sheetFormatPr defaultColWidth="9.109375" defaultRowHeight="12"/>
  <cols>
    <col min="1" max="1" width="11.88671875" style="376" bestFit="1" customWidth="1"/>
    <col min="2" max="2" width="93.44140625" style="376" customWidth="1"/>
    <col min="3" max="3" width="14.5546875" style="376" customWidth="1"/>
    <col min="4" max="5" width="16.109375" style="376" customWidth="1"/>
    <col min="6" max="6" width="16.109375" style="396" customWidth="1"/>
    <col min="7" max="7" width="25.33203125" style="396" customWidth="1"/>
    <col min="8" max="8" width="16.109375" style="376" customWidth="1"/>
    <col min="9" max="11" width="16.109375" style="396" customWidth="1"/>
    <col min="12" max="12" width="26.33203125" style="396" customWidth="1"/>
    <col min="13" max="16384" width="9.109375" style="376"/>
  </cols>
  <sheetData>
    <row r="1" spans="1:12" ht="13.8">
      <c r="A1" s="280" t="s">
        <v>97</v>
      </c>
      <c r="B1" s="219" t="str">
        <f>Info!C2</f>
        <v>სს ტერაბანკი</v>
      </c>
      <c r="F1" s="376"/>
      <c r="G1" s="376"/>
      <c r="I1" s="376"/>
      <c r="J1" s="376"/>
      <c r="K1" s="376"/>
      <c r="L1" s="376"/>
    </row>
    <row r="2" spans="1:12">
      <c r="A2" s="280" t="s">
        <v>98</v>
      </c>
      <c r="B2" s="283">
        <f>'1. key ratios'!B2</f>
        <v>45838</v>
      </c>
      <c r="F2" s="376"/>
      <c r="G2" s="376"/>
      <c r="I2" s="376"/>
      <c r="J2" s="376"/>
      <c r="K2" s="376"/>
      <c r="L2" s="376"/>
    </row>
    <row r="3" spans="1:12">
      <c r="A3" s="282" t="s">
        <v>568</v>
      </c>
      <c r="F3" s="376"/>
      <c r="G3" s="376"/>
      <c r="I3" s="376"/>
      <c r="J3" s="376"/>
      <c r="K3" s="376"/>
      <c r="L3" s="376"/>
    </row>
    <row r="4" spans="1:12">
      <c r="F4" s="376"/>
      <c r="G4" s="376"/>
      <c r="I4" s="376"/>
      <c r="J4" s="376"/>
      <c r="K4" s="376"/>
      <c r="L4" s="376"/>
    </row>
    <row r="5" spans="1:12" ht="37.5" customHeight="1">
      <c r="A5" s="697" t="s">
        <v>569</v>
      </c>
      <c r="B5" s="698"/>
      <c r="C5" s="746" t="s">
        <v>570</v>
      </c>
      <c r="D5" s="747"/>
      <c r="E5" s="747"/>
      <c r="F5" s="747"/>
      <c r="G5" s="747"/>
      <c r="H5" s="746" t="s">
        <v>880</v>
      </c>
      <c r="I5" s="748"/>
      <c r="J5" s="748"/>
      <c r="K5" s="748"/>
      <c r="L5" s="749"/>
    </row>
    <row r="6" spans="1:12" ht="39.6" customHeight="1">
      <c r="A6" s="701"/>
      <c r="B6" s="702"/>
      <c r="C6" s="287"/>
      <c r="D6" s="374" t="s">
        <v>865</v>
      </c>
      <c r="E6" s="374" t="s">
        <v>864</v>
      </c>
      <c r="F6" s="374" t="s">
        <v>863</v>
      </c>
      <c r="G6" s="374" t="s">
        <v>862</v>
      </c>
      <c r="H6" s="397"/>
      <c r="I6" s="374" t="s">
        <v>865</v>
      </c>
      <c r="J6" s="374" t="s">
        <v>864</v>
      </c>
      <c r="K6" s="374" t="s">
        <v>863</v>
      </c>
      <c r="L6" s="374" t="s">
        <v>862</v>
      </c>
    </row>
    <row r="7" spans="1:12">
      <c r="A7" s="366">
        <v>1</v>
      </c>
      <c r="B7" s="379" t="s">
        <v>492</v>
      </c>
      <c r="C7" s="379">
        <v>77614634.297799766</v>
      </c>
      <c r="D7" s="379">
        <v>75784262.054299772</v>
      </c>
      <c r="E7" s="379">
        <v>1141469.9770999998</v>
      </c>
      <c r="F7" s="379">
        <v>688902.26639999973</v>
      </c>
      <c r="G7" s="379">
        <v>0</v>
      </c>
      <c r="H7" s="379">
        <v>905175.59979999927</v>
      </c>
      <c r="I7" s="379">
        <v>319076.36999999941</v>
      </c>
      <c r="J7" s="379">
        <v>161022.74469999995</v>
      </c>
      <c r="K7" s="379">
        <v>425076.48509999999</v>
      </c>
      <c r="L7" s="379">
        <v>0</v>
      </c>
    </row>
    <row r="8" spans="1:12">
      <c r="A8" s="366">
        <v>2</v>
      </c>
      <c r="B8" s="379" t="s">
        <v>493</v>
      </c>
      <c r="C8" s="379">
        <v>34581935.888700008</v>
      </c>
      <c r="D8" s="379">
        <v>33290881.701100007</v>
      </c>
      <c r="E8" s="379">
        <v>275011.7</v>
      </c>
      <c r="F8" s="379">
        <v>1016042.4876000001</v>
      </c>
      <c r="G8" s="379">
        <v>0</v>
      </c>
      <c r="H8" s="379">
        <v>533758.51030000008</v>
      </c>
      <c r="I8" s="379">
        <v>115937.47749999999</v>
      </c>
      <c r="J8" s="379">
        <v>33266.800600000002</v>
      </c>
      <c r="K8" s="379">
        <v>384554.23220000009</v>
      </c>
      <c r="L8" s="379">
        <v>0</v>
      </c>
    </row>
    <row r="9" spans="1:12">
      <c r="A9" s="366">
        <v>3</v>
      </c>
      <c r="B9" s="379" t="s">
        <v>841</v>
      </c>
      <c r="C9" s="379">
        <v>39755755.418800004</v>
      </c>
      <c r="D9" s="379">
        <v>39755755.418800004</v>
      </c>
      <c r="E9" s="379">
        <v>0</v>
      </c>
      <c r="F9" s="379">
        <v>0</v>
      </c>
      <c r="G9" s="379">
        <v>0</v>
      </c>
      <c r="H9" s="379">
        <v>67.945899999999995</v>
      </c>
      <c r="I9" s="379">
        <v>67.945899999999995</v>
      </c>
      <c r="J9" s="379">
        <v>0</v>
      </c>
      <c r="K9" s="379">
        <v>0</v>
      </c>
      <c r="L9" s="379">
        <v>0</v>
      </c>
    </row>
    <row r="10" spans="1:12">
      <c r="A10" s="366">
        <v>4</v>
      </c>
      <c r="B10" s="379" t="s">
        <v>494</v>
      </c>
      <c r="C10" s="379">
        <v>156153752.71409994</v>
      </c>
      <c r="D10" s="379">
        <v>146199667.13299993</v>
      </c>
      <c r="E10" s="379">
        <v>630927.24</v>
      </c>
      <c r="F10" s="379">
        <v>9323158.3410999998</v>
      </c>
      <c r="G10" s="379">
        <v>0</v>
      </c>
      <c r="H10" s="379">
        <v>2403535.6642999998</v>
      </c>
      <c r="I10" s="379">
        <v>501957.51099999982</v>
      </c>
      <c r="J10" s="379">
        <v>67346.943499999994</v>
      </c>
      <c r="K10" s="379">
        <v>1834231.2098000001</v>
      </c>
      <c r="L10" s="379">
        <v>0</v>
      </c>
    </row>
    <row r="11" spans="1:12">
      <c r="A11" s="366">
        <v>5</v>
      </c>
      <c r="B11" s="379" t="s">
        <v>495</v>
      </c>
      <c r="C11" s="379">
        <v>102164053.59710006</v>
      </c>
      <c r="D11" s="379">
        <v>93888047.696000069</v>
      </c>
      <c r="E11" s="379">
        <v>1804258.6645</v>
      </c>
      <c r="F11" s="379">
        <v>6471747.2365999995</v>
      </c>
      <c r="G11" s="379">
        <v>0</v>
      </c>
      <c r="H11" s="379">
        <v>1460647.7027999994</v>
      </c>
      <c r="I11" s="379">
        <v>397589.68669999955</v>
      </c>
      <c r="J11" s="379">
        <v>156205.5318</v>
      </c>
      <c r="K11" s="379">
        <v>906852.48429999989</v>
      </c>
      <c r="L11" s="379">
        <v>0</v>
      </c>
    </row>
    <row r="12" spans="1:12">
      <c r="A12" s="366">
        <v>6</v>
      </c>
      <c r="B12" s="379" t="s">
        <v>496</v>
      </c>
      <c r="C12" s="379">
        <v>40115177.959000021</v>
      </c>
      <c r="D12" s="379">
        <v>30580916.719100017</v>
      </c>
      <c r="E12" s="379">
        <v>6555344.4470999995</v>
      </c>
      <c r="F12" s="379">
        <v>2978916.7928000004</v>
      </c>
      <c r="G12" s="379">
        <v>0</v>
      </c>
      <c r="H12" s="379">
        <v>676806.77229999995</v>
      </c>
      <c r="I12" s="379">
        <v>108509.01419999999</v>
      </c>
      <c r="J12" s="379">
        <v>126963.18329999999</v>
      </c>
      <c r="K12" s="379">
        <v>441334.5748</v>
      </c>
      <c r="L12" s="379">
        <v>0</v>
      </c>
    </row>
    <row r="13" spans="1:12">
      <c r="A13" s="366">
        <v>7</v>
      </c>
      <c r="B13" s="379" t="s">
        <v>497</v>
      </c>
      <c r="C13" s="379">
        <v>105028793.92999999</v>
      </c>
      <c r="D13" s="379">
        <v>97041781.528599992</v>
      </c>
      <c r="E13" s="379">
        <v>5707294.9756000005</v>
      </c>
      <c r="F13" s="379">
        <v>2279717.4257999999</v>
      </c>
      <c r="G13" s="379">
        <v>0</v>
      </c>
      <c r="H13" s="379">
        <v>1054430.3108999999</v>
      </c>
      <c r="I13" s="379">
        <v>383888.3720999998</v>
      </c>
      <c r="J13" s="379">
        <v>271841.51359999995</v>
      </c>
      <c r="K13" s="379">
        <v>398700.42520000006</v>
      </c>
      <c r="L13" s="379">
        <v>0</v>
      </c>
    </row>
    <row r="14" spans="1:12">
      <c r="A14" s="366">
        <v>8</v>
      </c>
      <c r="B14" s="379" t="s">
        <v>498</v>
      </c>
      <c r="C14" s="379">
        <v>71221369.683400035</v>
      </c>
      <c r="D14" s="379">
        <v>68196132.047200039</v>
      </c>
      <c r="E14" s="379">
        <v>991050.93540000007</v>
      </c>
      <c r="F14" s="379">
        <v>2034186.7008000002</v>
      </c>
      <c r="G14" s="379">
        <v>0</v>
      </c>
      <c r="H14" s="379">
        <v>1061150.1612</v>
      </c>
      <c r="I14" s="379">
        <v>276656.53849999997</v>
      </c>
      <c r="J14" s="379">
        <v>105592.6952</v>
      </c>
      <c r="K14" s="379">
        <v>678900.92749999999</v>
      </c>
      <c r="L14" s="379">
        <v>0</v>
      </c>
    </row>
    <row r="15" spans="1:12">
      <c r="A15" s="366">
        <v>9</v>
      </c>
      <c r="B15" s="379" t="s">
        <v>499</v>
      </c>
      <c r="C15" s="379">
        <v>53750084.061699986</v>
      </c>
      <c r="D15" s="379">
        <v>46389893.466599986</v>
      </c>
      <c r="E15" s="379">
        <v>5807188.4650999997</v>
      </c>
      <c r="F15" s="379">
        <v>1553002.13</v>
      </c>
      <c r="G15" s="379">
        <v>0</v>
      </c>
      <c r="H15" s="379">
        <v>532699.23599999992</v>
      </c>
      <c r="I15" s="379">
        <v>183844.59099999999</v>
      </c>
      <c r="J15" s="379">
        <v>122375.16840000001</v>
      </c>
      <c r="K15" s="379">
        <v>226479.47659999994</v>
      </c>
      <c r="L15" s="379">
        <v>0</v>
      </c>
    </row>
    <row r="16" spans="1:12">
      <c r="A16" s="366">
        <v>10</v>
      </c>
      <c r="B16" s="379" t="s">
        <v>500</v>
      </c>
      <c r="C16" s="379">
        <v>31031273.786100004</v>
      </c>
      <c r="D16" s="379">
        <v>30199702.044100005</v>
      </c>
      <c r="E16" s="379">
        <v>74404.73</v>
      </c>
      <c r="F16" s="379">
        <v>757167.01199999999</v>
      </c>
      <c r="G16" s="379">
        <v>0</v>
      </c>
      <c r="H16" s="379">
        <v>569239.30489999999</v>
      </c>
      <c r="I16" s="379">
        <v>109847.84590000001</v>
      </c>
      <c r="J16" s="379">
        <v>16179.802600000001</v>
      </c>
      <c r="K16" s="379">
        <v>443211.65639999998</v>
      </c>
      <c r="L16" s="379">
        <v>0</v>
      </c>
    </row>
    <row r="17" spans="1:12">
      <c r="A17" s="366">
        <v>11</v>
      </c>
      <c r="B17" s="379" t="s">
        <v>501</v>
      </c>
      <c r="C17" s="379">
        <v>12396354.866600003</v>
      </c>
      <c r="D17" s="379">
        <v>11111905.765500003</v>
      </c>
      <c r="E17" s="379">
        <v>317687.17000000004</v>
      </c>
      <c r="F17" s="379">
        <v>966761.93110000016</v>
      </c>
      <c r="G17" s="379">
        <v>0</v>
      </c>
      <c r="H17" s="379">
        <v>411924.72739999997</v>
      </c>
      <c r="I17" s="379">
        <v>51270.197699999982</v>
      </c>
      <c r="J17" s="379">
        <v>24312.740399999999</v>
      </c>
      <c r="K17" s="379">
        <v>336341.7893</v>
      </c>
      <c r="L17" s="379">
        <v>0</v>
      </c>
    </row>
    <row r="18" spans="1:12">
      <c r="A18" s="366">
        <v>12</v>
      </c>
      <c r="B18" s="379" t="s">
        <v>502</v>
      </c>
      <c r="C18" s="379">
        <v>80987311.579499826</v>
      </c>
      <c r="D18" s="379">
        <v>73860486.164899826</v>
      </c>
      <c r="E18" s="379">
        <v>1099846.5316000001</v>
      </c>
      <c r="F18" s="379">
        <v>6026978.8829999985</v>
      </c>
      <c r="G18" s="379">
        <v>0</v>
      </c>
      <c r="H18" s="379">
        <v>2578150.3063999983</v>
      </c>
      <c r="I18" s="379">
        <v>325783.71519999969</v>
      </c>
      <c r="J18" s="379">
        <v>93440.673300000009</v>
      </c>
      <c r="K18" s="379">
        <v>2158925.9178999984</v>
      </c>
      <c r="L18" s="379">
        <v>0</v>
      </c>
    </row>
    <row r="19" spans="1:12">
      <c r="A19" s="366">
        <v>13</v>
      </c>
      <c r="B19" s="379" t="s">
        <v>503</v>
      </c>
      <c r="C19" s="379">
        <v>21204990.790300012</v>
      </c>
      <c r="D19" s="379">
        <v>19136069.621700011</v>
      </c>
      <c r="E19" s="379">
        <v>702703.45860000001</v>
      </c>
      <c r="F19" s="379">
        <v>1366217.71</v>
      </c>
      <c r="G19" s="379">
        <v>0</v>
      </c>
      <c r="H19" s="379">
        <v>544263.7352</v>
      </c>
      <c r="I19" s="379">
        <v>82759.542299999986</v>
      </c>
      <c r="J19" s="379">
        <v>101863.4626</v>
      </c>
      <c r="K19" s="379">
        <v>359640.7303</v>
      </c>
      <c r="L19" s="379">
        <v>0</v>
      </c>
    </row>
    <row r="20" spans="1:12">
      <c r="A20" s="366">
        <v>14</v>
      </c>
      <c r="B20" s="379" t="s">
        <v>504</v>
      </c>
      <c r="C20" s="379">
        <v>156314762.98060012</v>
      </c>
      <c r="D20" s="379">
        <v>133551556.59020014</v>
      </c>
      <c r="E20" s="379">
        <v>14581264.078499995</v>
      </c>
      <c r="F20" s="379">
        <v>8181942.3119000001</v>
      </c>
      <c r="G20" s="379">
        <v>0</v>
      </c>
      <c r="H20" s="379">
        <v>2781920.0348000005</v>
      </c>
      <c r="I20" s="379">
        <v>512049.95280000014</v>
      </c>
      <c r="J20" s="379">
        <v>638451.87580000004</v>
      </c>
      <c r="K20" s="379">
        <v>1631418.2062000001</v>
      </c>
      <c r="L20" s="379">
        <v>0</v>
      </c>
    </row>
    <row r="21" spans="1:12">
      <c r="A21" s="366">
        <v>15</v>
      </c>
      <c r="B21" s="379" t="s">
        <v>505</v>
      </c>
      <c r="C21" s="379">
        <v>52183077.032499999</v>
      </c>
      <c r="D21" s="379">
        <v>35678028.962300003</v>
      </c>
      <c r="E21" s="379">
        <v>15937150.3802</v>
      </c>
      <c r="F21" s="379">
        <v>567897.69000000006</v>
      </c>
      <c r="G21" s="379">
        <v>0</v>
      </c>
      <c r="H21" s="379">
        <v>713388.41149999993</v>
      </c>
      <c r="I21" s="379">
        <v>150603.35679999998</v>
      </c>
      <c r="J21" s="379">
        <v>400828.6361</v>
      </c>
      <c r="K21" s="379">
        <v>161956.4186</v>
      </c>
      <c r="L21" s="379">
        <v>0</v>
      </c>
    </row>
    <row r="22" spans="1:12">
      <c r="A22" s="366">
        <v>16</v>
      </c>
      <c r="B22" s="379" t="s">
        <v>506</v>
      </c>
      <c r="C22" s="379">
        <v>152659.76359999998</v>
      </c>
      <c r="D22" s="379">
        <v>152659.76359999998</v>
      </c>
      <c r="E22" s="379">
        <v>0</v>
      </c>
      <c r="F22" s="379">
        <v>0</v>
      </c>
      <c r="G22" s="379">
        <v>0</v>
      </c>
      <c r="H22" s="379">
        <v>249.2296</v>
      </c>
      <c r="I22" s="379">
        <v>249.2296</v>
      </c>
      <c r="J22" s="379">
        <v>0</v>
      </c>
      <c r="K22" s="379">
        <v>0</v>
      </c>
      <c r="L22" s="379">
        <v>0</v>
      </c>
    </row>
    <row r="23" spans="1:12">
      <c r="A23" s="366">
        <v>17</v>
      </c>
      <c r="B23" s="379" t="s">
        <v>507</v>
      </c>
      <c r="C23" s="379">
        <v>3041913.8561</v>
      </c>
      <c r="D23" s="379">
        <v>1667338.1251999999</v>
      </c>
      <c r="E23" s="379">
        <v>1362547.8609</v>
      </c>
      <c r="F23" s="379">
        <v>12027.87</v>
      </c>
      <c r="G23" s="379">
        <v>0</v>
      </c>
      <c r="H23" s="379">
        <v>266142.00200000004</v>
      </c>
      <c r="I23" s="379">
        <v>7263.6395000000002</v>
      </c>
      <c r="J23" s="379">
        <v>246850.49250000002</v>
      </c>
      <c r="K23" s="379">
        <v>12027.87</v>
      </c>
      <c r="L23" s="379">
        <v>0</v>
      </c>
    </row>
    <row r="24" spans="1:12">
      <c r="A24" s="366">
        <v>18</v>
      </c>
      <c r="B24" s="379" t="s">
        <v>508</v>
      </c>
      <c r="C24" s="379">
        <v>3092492.6576</v>
      </c>
      <c r="D24" s="379">
        <v>3092492.6576</v>
      </c>
      <c r="E24" s="379">
        <v>0</v>
      </c>
      <c r="F24" s="379">
        <v>0</v>
      </c>
      <c r="G24" s="379">
        <v>0</v>
      </c>
      <c r="H24" s="379">
        <v>12508.834500000001</v>
      </c>
      <c r="I24" s="379">
        <v>12508.834500000001</v>
      </c>
      <c r="J24" s="379">
        <v>0</v>
      </c>
      <c r="K24" s="379">
        <v>0</v>
      </c>
      <c r="L24" s="379">
        <v>0</v>
      </c>
    </row>
    <row r="25" spans="1:12">
      <c r="A25" s="366">
        <v>19</v>
      </c>
      <c r="B25" s="379" t="s">
        <v>509</v>
      </c>
      <c r="C25" s="379">
        <v>4360076.6543999994</v>
      </c>
      <c r="D25" s="379">
        <v>4328925.8643999994</v>
      </c>
      <c r="E25" s="379">
        <v>17683.560000000001</v>
      </c>
      <c r="F25" s="379">
        <v>13467.23</v>
      </c>
      <c r="G25" s="379">
        <v>0</v>
      </c>
      <c r="H25" s="379">
        <v>29599.741599999998</v>
      </c>
      <c r="I25" s="379">
        <v>18566.861499999999</v>
      </c>
      <c r="J25" s="379">
        <v>542.83529999999996</v>
      </c>
      <c r="K25" s="379">
        <v>10490.0448</v>
      </c>
      <c r="L25" s="379">
        <v>0</v>
      </c>
    </row>
    <row r="26" spans="1:12">
      <c r="A26" s="366">
        <v>20</v>
      </c>
      <c r="B26" s="379" t="s">
        <v>510</v>
      </c>
      <c r="C26" s="379">
        <v>40896402.240900002</v>
      </c>
      <c r="D26" s="379">
        <v>38072254.195299998</v>
      </c>
      <c r="E26" s="379">
        <v>56184.67</v>
      </c>
      <c r="F26" s="379">
        <v>2767963.3755999999</v>
      </c>
      <c r="G26" s="379">
        <v>0</v>
      </c>
      <c r="H26" s="379">
        <v>755518.36829999997</v>
      </c>
      <c r="I26" s="379">
        <v>144098.40989999994</v>
      </c>
      <c r="J26" s="379">
        <v>8829.0277999999998</v>
      </c>
      <c r="K26" s="379">
        <v>602590.93059999996</v>
      </c>
      <c r="L26" s="379">
        <v>0</v>
      </c>
    </row>
    <row r="27" spans="1:12">
      <c r="A27" s="366">
        <v>21</v>
      </c>
      <c r="B27" s="379" t="s">
        <v>511</v>
      </c>
      <c r="C27" s="379">
        <v>2594123.1322999997</v>
      </c>
      <c r="D27" s="379">
        <v>1619494.6724999999</v>
      </c>
      <c r="E27" s="379">
        <v>736024.78980000014</v>
      </c>
      <c r="F27" s="379">
        <v>238603.66999999998</v>
      </c>
      <c r="G27" s="379">
        <v>0</v>
      </c>
      <c r="H27" s="379">
        <v>78198.646399999998</v>
      </c>
      <c r="I27" s="379">
        <v>7407.299</v>
      </c>
      <c r="J27" s="379">
        <v>40104.928</v>
      </c>
      <c r="K27" s="379">
        <v>30686.419400000002</v>
      </c>
      <c r="L27" s="379">
        <v>0</v>
      </c>
    </row>
    <row r="28" spans="1:12">
      <c r="A28" s="366">
        <v>22</v>
      </c>
      <c r="B28" s="379" t="s">
        <v>512</v>
      </c>
      <c r="C28" s="379">
        <v>2024330.2436000004</v>
      </c>
      <c r="D28" s="379">
        <v>1549171.3900000004</v>
      </c>
      <c r="E28" s="379">
        <v>0</v>
      </c>
      <c r="F28" s="379">
        <v>475158.85360000003</v>
      </c>
      <c r="G28" s="379">
        <v>0</v>
      </c>
      <c r="H28" s="379">
        <v>24469.278899999998</v>
      </c>
      <c r="I28" s="379">
        <v>5885.6320000000005</v>
      </c>
      <c r="J28" s="379">
        <v>52.873199999999997</v>
      </c>
      <c r="K28" s="379">
        <v>18530.773699999998</v>
      </c>
      <c r="L28" s="379">
        <v>0</v>
      </c>
    </row>
    <row r="29" spans="1:12">
      <c r="A29" s="366">
        <v>23</v>
      </c>
      <c r="B29" s="379" t="s">
        <v>513</v>
      </c>
      <c r="C29" s="379">
        <v>223592077.24649999</v>
      </c>
      <c r="D29" s="379">
        <v>202875483.7561</v>
      </c>
      <c r="E29" s="379">
        <v>10881602.415499996</v>
      </c>
      <c r="F29" s="379">
        <v>9834991.0749000087</v>
      </c>
      <c r="G29" s="379">
        <v>0</v>
      </c>
      <c r="H29" s="379">
        <v>5424104.0291000009</v>
      </c>
      <c r="I29" s="379">
        <v>919921.53289999813</v>
      </c>
      <c r="J29" s="379">
        <v>847470.67719999969</v>
      </c>
      <c r="K29" s="379">
        <v>3656711.8190000029</v>
      </c>
      <c r="L29" s="379">
        <v>0</v>
      </c>
    </row>
    <row r="30" spans="1:12">
      <c r="A30" s="366">
        <v>24</v>
      </c>
      <c r="B30" s="379" t="s">
        <v>514</v>
      </c>
      <c r="C30" s="379">
        <v>150614490.27790016</v>
      </c>
      <c r="D30" s="379">
        <v>131136404.53060015</v>
      </c>
      <c r="E30" s="379">
        <v>8419680.5352999996</v>
      </c>
      <c r="F30" s="379">
        <v>11058405.211999999</v>
      </c>
      <c r="G30" s="379">
        <v>0</v>
      </c>
      <c r="H30" s="379">
        <v>6644588.7640999993</v>
      </c>
      <c r="I30" s="379">
        <v>811320.49409999978</v>
      </c>
      <c r="J30" s="379">
        <v>873135.28460000001</v>
      </c>
      <c r="K30" s="379">
        <v>4960132.9853999997</v>
      </c>
      <c r="L30" s="379">
        <v>0</v>
      </c>
    </row>
    <row r="31" spans="1:12">
      <c r="A31" s="366">
        <v>25</v>
      </c>
      <c r="B31" s="379" t="s">
        <v>515</v>
      </c>
      <c r="C31" s="379">
        <v>80139897.963399962</v>
      </c>
      <c r="D31" s="379">
        <v>75426103.229999959</v>
      </c>
      <c r="E31" s="379">
        <v>1144328.8899999999</v>
      </c>
      <c r="F31" s="379">
        <v>3569465.8434000001</v>
      </c>
      <c r="G31" s="379">
        <v>0</v>
      </c>
      <c r="H31" s="379">
        <v>1764841.5633999999</v>
      </c>
      <c r="I31" s="379">
        <v>228190.17789999992</v>
      </c>
      <c r="J31" s="379">
        <v>259127.38070000001</v>
      </c>
      <c r="K31" s="379">
        <v>1277524.0048</v>
      </c>
      <c r="L31" s="379">
        <v>0</v>
      </c>
    </row>
    <row r="32" spans="1:12">
      <c r="A32" s="366">
        <v>26</v>
      </c>
      <c r="B32" s="379" t="s">
        <v>571</v>
      </c>
      <c r="C32" s="379">
        <v>53060052.085600011</v>
      </c>
      <c r="D32" s="379">
        <v>46140072.01510001</v>
      </c>
      <c r="E32" s="379">
        <v>2237658.6499999994</v>
      </c>
      <c r="F32" s="379">
        <v>4682321.4205000009</v>
      </c>
      <c r="G32" s="379">
        <v>0</v>
      </c>
      <c r="H32" s="379">
        <v>3667877.6737000002</v>
      </c>
      <c r="I32" s="379">
        <v>297383.64069999999</v>
      </c>
      <c r="J32" s="379">
        <v>369053.36329999991</v>
      </c>
      <c r="K32" s="379">
        <v>3001440.6697</v>
      </c>
      <c r="L32" s="379">
        <v>0</v>
      </c>
    </row>
    <row r="33" spans="1:12">
      <c r="A33" s="366">
        <v>27</v>
      </c>
      <c r="B33" s="429" t="s">
        <v>66</v>
      </c>
      <c r="C33" s="379">
        <v>1598071844.7080996</v>
      </c>
      <c r="D33" s="379">
        <v>1440725487.1138</v>
      </c>
      <c r="E33" s="379">
        <v>80481314.125200003</v>
      </c>
      <c r="F33" s="379">
        <v>76865043.469099998</v>
      </c>
      <c r="G33" s="379">
        <v>0</v>
      </c>
      <c r="H33" s="379">
        <v>34895256.555299997</v>
      </c>
      <c r="I33" s="379">
        <v>5972637.8691999968</v>
      </c>
      <c r="J33" s="379">
        <v>4964858.6344999997</v>
      </c>
      <c r="K33" s="379">
        <v>23957760.051599998</v>
      </c>
      <c r="L33" s="379">
        <v>0</v>
      </c>
    </row>
    <row r="35" spans="1:12">
      <c r="B35" s="428"/>
      <c r="C35" s="428"/>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92D050"/>
  </sheetPr>
  <dimension ref="A1:K13"/>
  <sheetViews>
    <sheetView showGridLines="0" zoomScaleNormal="100" workbookViewId="0"/>
  </sheetViews>
  <sheetFormatPr defaultColWidth="8.6640625" defaultRowHeight="12"/>
  <cols>
    <col min="1" max="1" width="11.88671875" style="288" bestFit="1" customWidth="1"/>
    <col min="2" max="2" width="165.109375" style="288" customWidth="1"/>
    <col min="3" max="11" width="28.33203125" style="288" customWidth="1"/>
    <col min="12" max="16384" width="8.6640625" style="288"/>
  </cols>
  <sheetData>
    <row r="1" spans="1:11" s="281" customFormat="1" ht="13.8">
      <c r="A1" s="280" t="s">
        <v>97</v>
      </c>
      <c r="B1" s="219" t="str">
        <f>Info!C2</f>
        <v>სს ტერაბანკი</v>
      </c>
      <c r="C1" s="376"/>
      <c r="D1" s="376"/>
      <c r="E1" s="376"/>
      <c r="F1" s="376"/>
      <c r="G1" s="376"/>
      <c r="H1" s="376"/>
      <c r="I1" s="376"/>
      <c r="J1" s="376"/>
      <c r="K1" s="376"/>
    </row>
    <row r="2" spans="1:11" s="281" customFormat="1">
      <c r="A2" s="280" t="s">
        <v>98</v>
      </c>
      <c r="B2" s="283">
        <f>'1. key ratios'!B2</f>
        <v>45838</v>
      </c>
      <c r="C2" s="376"/>
      <c r="D2" s="376"/>
      <c r="E2" s="376"/>
      <c r="F2" s="376"/>
      <c r="G2" s="376"/>
      <c r="H2" s="376"/>
      <c r="I2" s="376"/>
      <c r="J2" s="376"/>
      <c r="K2" s="376"/>
    </row>
    <row r="3" spans="1:11" s="281" customFormat="1">
      <c r="A3" s="282" t="s">
        <v>572</v>
      </c>
      <c r="B3" s="376"/>
      <c r="C3" s="376"/>
      <c r="D3" s="376"/>
      <c r="E3" s="376"/>
      <c r="F3" s="376"/>
      <c r="G3" s="376"/>
      <c r="H3" s="376"/>
      <c r="I3" s="376"/>
      <c r="J3" s="376"/>
      <c r="K3" s="376"/>
    </row>
    <row r="4" spans="1:11">
      <c r="A4" s="434"/>
      <c r="B4" s="434"/>
      <c r="C4" s="433" t="s">
        <v>476</v>
      </c>
      <c r="D4" s="433" t="s">
        <v>477</v>
      </c>
      <c r="E4" s="433" t="s">
        <v>478</v>
      </c>
      <c r="F4" s="433" t="s">
        <v>479</v>
      </c>
      <c r="G4" s="433" t="s">
        <v>480</v>
      </c>
      <c r="H4" s="433" t="s">
        <v>481</v>
      </c>
      <c r="I4" s="433" t="s">
        <v>482</v>
      </c>
      <c r="J4" s="433" t="s">
        <v>483</v>
      </c>
      <c r="K4" s="433" t="s">
        <v>484</v>
      </c>
    </row>
    <row r="5" spans="1:11" ht="104.1" customHeight="1">
      <c r="A5" s="750" t="s">
        <v>879</v>
      </c>
      <c r="B5" s="751"/>
      <c r="C5" s="432" t="s">
        <v>573</v>
      </c>
      <c r="D5" s="432" t="s">
        <v>566</v>
      </c>
      <c r="E5" s="432" t="s">
        <v>567</v>
      </c>
      <c r="F5" s="432" t="s">
        <v>878</v>
      </c>
      <c r="G5" s="432" t="s">
        <v>574</v>
      </c>
      <c r="H5" s="432" t="s">
        <v>575</v>
      </c>
      <c r="I5" s="432" t="s">
        <v>576</v>
      </c>
      <c r="J5" s="432" t="s">
        <v>577</v>
      </c>
      <c r="K5" s="432" t="s">
        <v>578</v>
      </c>
    </row>
    <row r="6" spans="1:11">
      <c r="A6" s="366">
        <v>1</v>
      </c>
      <c r="B6" s="366" t="s">
        <v>579</v>
      </c>
      <c r="C6" s="366">
        <v>31238692.890000008</v>
      </c>
      <c r="D6" s="366">
        <v>89325004.159999982</v>
      </c>
      <c r="E6" s="366">
        <v>0</v>
      </c>
      <c r="F6" s="366">
        <v>21388293.82</v>
      </c>
      <c r="G6" s="366">
        <v>1235545520.3599954</v>
      </c>
      <c r="H6" s="366">
        <v>0</v>
      </c>
      <c r="I6" s="366">
        <v>106090452.24999978</v>
      </c>
      <c r="J6" s="366">
        <v>18673579.960000001</v>
      </c>
      <c r="K6" s="366">
        <v>95810301.268096685</v>
      </c>
    </row>
    <row r="7" spans="1:11">
      <c r="A7" s="366">
        <v>2</v>
      </c>
      <c r="B7" s="366" t="s">
        <v>580</v>
      </c>
      <c r="C7" s="366">
        <v>0</v>
      </c>
      <c r="D7" s="366">
        <v>0</v>
      </c>
      <c r="E7" s="366">
        <v>0</v>
      </c>
      <c r="F7" s="366">
        <v>0</v>
      </c>
      <c r="G7" s="366">
        <v>0</v>
      </c>
      <c r="H7" s="366">
        <v>0</v>
      </c>
      <c r="I7" s="366">
        <v>0</v>
      </c>
      <c r="J7" s="366">
        <v>0</v>
      </c>
      <c r="K7" s="366">
        <v>31119912.41</v>
      </c>
    </row>
    <row r="8" spans="1:11">
      <c r="A8" s="366">
        <v>3</v>
      </c>
      <c r="B8" s="366" t="s">
        <v>544</v>
      </c>
      <c r="C8" s="366">
        <v>10609110</v>
      </c>
      <c r="D8" s="366">
        <v>0</v>
      </c>
      <c r="E8" s="366">
        <v>0</v>
      </c>
      <c r="F8" s="366">
        <v>0</v>
      </c>
      <c r="G8" s="366">
        <v>29534851.829999998</v>
      </c>
      <c r="H8" s="366">
        <v>0</v>
      </c>
      <c r="I8" s="366">
        <v>4940945.9000000004</v>
      </c>
      <c r="J8" s="366">
        <v>2815169.4099999997</v>
      </c>
      <c r="K8" s="366">
        <v>1707877.650000006</v>
      </c>
    </row>
    <row r="9" spans="1:11">
      <c r="A9" s="366">
        <v>4</v>
      </c>
      <c r="B9" s="385" t="s">
        <v>877</v>
      </c>
      <c r="C9" s="366">
        <v>165218.53</v>
      </c>
      <c r="D9" s="366">
        <v>6445209.9699999979</v>
      </c>
      <c r="E9" s="366">
        <v>0</v>
      </c>
      <c r="F9" s="366">
        <v>0</v>
      </c>
      <c r="G9" s="366">
        <v>56443046.069999941</v>
      </c>
      <c r="H9" s="366">
        <v>0</v>
      </c>
      <c r="I9" s="366">
        <v>9038453.7000000011</v>
      </c>
      <c r="J9" s="366">
        <v>1224928.9100000001</v>
      </c>
      <c r="K9" s="366">
        <v>3548186.2891000062</v>
      </c>
    </row>
    <row r="10" spans="1:11">
      <c r="A10" s="366">
        <v>5</v>
      </c>
      <c r="B10" s="385" t="s">
        <v>876</v>
      </c>
      <c r="C10" s="366">
        <v>0</v>
      </c>
      <c r="D10" s="366">
        <v>0</v>
      </c>
      <c r="E10" s="366">
        <v>0</v>
      </c>
      <c r="F10" s="366">
        <v>0</v>
      </c>
      <c r="G10" s="366">
        <v>0</v>
      </c>
      <c r="H10" s="366">
        <v>0</v>
      </c>
      <c r="I10" s="366">
        <v>0</v>
      </c>
      <c r="J10" s="366">
        <v>0</v>
      </c>
      <c r="K10" s="366">
        <v>0</v>
      </c>
    </row>
    <row r="11" spans="1:11">
      <c r="A11" s="366">
        <v>6</v>
      </c>
      <c r="B11" s="385" t="s">
        <v>875</v>
      </c>
      <c r="C11" s="366">
        <v>0</v>
      </c>
      <c r="D11" s="366">
        <v>0</v>
      </c>
      <c r="E11" s="366">
        <v>0</v>
      </c>
      <c r="F11" s="366">
        <v>0</v>
      </c>
      <c r="G11" s="366">
        <v>0</v>
      </c>
      <c r="H11" s="366">
        <v>0</v>
      </c>
      <c r="I11" s="366">
        <v>0</v>
      </c>
      <c r="J11" s="366">
        <v>0</v>
      </c>
      <c r="K11" s="366">
        <v>7121.87</v>
      </c>
    </row>
    <row r="13" spans="1:11" ht="13.8">
      <c r="B13" s="430"/>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92D050"/>
  </sheetPr>
  <dimension ref="A1:V20"/>
  <sheetViews>
    <sheetView showGridLines="0" zoomScaleNormal="100" workbookViewId="0"/>
  </sheetViews>
  <sheetFormatPr defaultColWidth="8.6640625" defaultRowHeight="14.4"/>
  <cols>
    <col min="1" max="1" width="10" style="435" bestFit="1" customWidth="1"/>
    <col min="2" max="2" width="71.6640625" style="435" customWidth="1"/>
    <col min="3" max="3" width="10.5546875" style="435" bestFit="1" customWidth="1"/>
    <col min="4" max="5" width="15.109375" style="435" bestFit="1" customWidth="1"/>
    <col min="6" max="6" width="20" style="435" bestFit="1" customWidth="1"/>
    <col min="7" max="7" width="37.5546875" style="435" bestFit="1" customWidth="1"/>
    <col min="8" max="8" width="10.5546875" style="435" bestFit="1" customWidth="1"/>
    <col min="9" max="10" width="15.109375" style="435" bestFit="1" customWidth="1"/>
    <col min="11" max="11" width="20" style="435" bestFit="1" customWidth="1"/>
    <col min="12" max="12" width="37.5546875" style="435" bestFit="1" customWidth="1"/>
    <col min="13" max="13" width="10.5546875" style="435" bestFit="1" customWidth="1"/>
    <col min="14" max="15" width="15.109375" style="435" bestFit="1" customWidth="1"/>
    <col min="16" max="16" width="20" style="435" bestFit="1" customWidth="1"/>
    <col min="17" max="17" width="37.5546875" style="435" bestFit="1" customWidth="1"/>
    <col min="18" max="18" width="18" style="435" bestFit="1" customWidth="1"/>
    <col min="19" max="19" width="48" style="435" bestFit="1" customWidth="1"/>
    <col min="20" max="20" width="45.88671875" style="435" bestFit="1" customWidth="1"/>
    <col min="21" max="21" width="48" style="435" bestFit="1" customWidth="1"/>
    <col min="22" max="22" width="44.44140625" style="435" bestFit="1" customWidth="1"/>
    <col min="23" max="16384" width="8.6640625" style="435"/>
  </cols>
  <sheetData>
    <row r="1" spans="1:22">
      <c r="A1" s="280" t="s">
        <v>97</v>
      </c>
      <c r="B1" s="219" t="str">
        <f>Info!C2</f>
        <v>სს ტერაბანკი</v>
      </c>
    </row>
    <row r="2" spans="1:22">
      <c r="A2" s="280" t="s">
        <v>98</v>
      </c>
      <c r="B2" s="283">
        <f>'1. key ratios'!B2</f>
        <v>45838</v>
      </c>
    </row>
    <row r="3" spans="1:22">
      <c r="A3" s="282" t="s">
        <v>662</v>
      </c>
      <c r="B3" s="376"/>
    </row>
    <row r="4" spans="1:22">
      <c r="A4" s="282"/>
      <c r="B4" s="376"/>
    </row>
    <row r="5" spans="1:22" ht="24" customHeight="1">
      <c r="A5" s="752" t="s">
        <v>689</v>
      </c>
      <c r="B5" s="752"/>
      <c r="C5" s="754" t="s">
        <v>881</v>
      </c>
      <c r="D5" s="754"/>
      <c r="E5" s="754"/>
      <c r="F5" s="754"/>
      <c r="G5" s="754"/>
      <c r="H5" s="754" t="s">
        <v>570</v>
      </c>
      <c r="I5" s="754"/>
      <c r="J5" s="754"/>
      <c r="K5" s="754"/>
      <c r="L5" s="754"/>
      <c r="M5" s="754" t="s">
        <v>880</v>
      </c>
      <c r="N5" s="754"/>
      <c r="O5" s="754"/>
      <c r="P5" s="754"/>
      <c r="Q5" s="754"/>
      <c r="R5" s="753" t="s">
        <v>688</v>
      </c>
      <c r="S5" s="753" t="s">
        <v>692</v>
      </c>
      <c r="T5" s="753" t="s">
        <v>691</v>
      </c>
      <c r="U5" s="753" t="s">
        <v>923</v>
      </c>
      <c r="V5" s="753" t="s">
        <v>924</v>
      </c>
    </row>
    <row r="6" spans="1:22" ht="36" customHeight="1">
      <c r="A6" s="752"/>
      <c r="B6" s="752"/>
      <c r="C6" s="444"/>
      <c r="D6" s="374" t="s">
        <v>865</v>
      </c>
      <c r="E6" s="374" t="s">
        <v>864</v>
      </c>
      <c r="F6" s="374" t="s">
        <v>863</v>
      </c>
      <c r="G6" s="374" t="s">
        <v>862</v>
      </c>
      <c r="H6" s="444"/>
      <c r="I6" s="374" t="s">
        <v>865</v>
      </c>
      <c r="J6" s="374" t="s">
        <v>864</v>
      </c>
      <c r="K6" s="374" t="s">
        <v>863</v>
      </c>
      <c r="L6" s="374" t="s">
        <v>862</v>
      </c>
      <c r="M6" s="444"/>
      <c r="N6" s="374" t="s">
        <v>865</v>
      </c>
      <c r="O6" s="374" t="s">
        <v>864</v>
      </c>
      <c r="P6" s="374" t="s">
        <v>863</v>
      </c>
      <c r="Q6" s="374" t="s">
        <v>862</v>
      </c>
      <c r="R6" s="753"/>
      <c r="S6" s="753"/>
      <c r="T6" s="753"/>
      <c r="U6" s="753"/>
      <c r="V6" s="753"/>
    </row>
    <row r="7" spans="1:22">
      <c r="A7" s="439">
        <v>1</v>
      </c>
      <c r="B7" s="443" t="s">
        <v>663</v>
      </c>
      <c r="C7" s="431">
        <v>2857558.7546999999</v>
      </c>
      <c r="D7" s="431">
        <v>1715878.2549999999</v>
      </c>
      <c r="E7" s="431">
        <v>418126.66</v>
      </c>
      <c r="F7" s="431">
        <v>723553.83970000001</v>
      </c>
      <c r="G7" s="431">
        <v>0</v>
      </c>
      <c r="H7" s="431">
        <v>2880323.7867999999</v>
      </c>
      <c r="I7" s="431">
        <v>1715460.4927999999</v>
      </c>
      <c r="J7" s="431">
        <v>429203.55</v>
      </c>
      <c r="K7" s="431">
        <v>735659.74399999995</v>
      </c>
      <c r="L7" s="431">
        <v>0</v>
      </c>
      <c r="M7" s="431">
        <v>224604.50379369999</v>
      </c>
      <c r="N7" s="431">
        <v>23678.532742340001</v>
      </c>
      <c r="O7" s="431">
        <v>151080.43058320999</v>
      </c>
      <c r="P7" s="431">
        <v>49845.54046815</v>
      </c>
      <c r="Q7" s="431">
        <v>0</v>
      </c>
      <c r="R7" s="431">
        <v>18</v>
      </c>
      <c r="S7" s="502">
        <v>0.14894359614352526</v>
      </c>
      <c r="T7" s="502">
        <v>0.16883091624961105</v>
      </c>
      <c r="U7" s="431">
        <v>0.13122439999999999</v>
      </c>
      <c r="V7" s="509">
        <v>44.111899999999999</v>
      </c>
    </row>
    <row r="8" spans="1:22">
      <c r="A8" s="439">
        <v>2</v>
      </c>
      <c r="B8" s="442" t="s">
        <v>664</v>
      </c>
      <c r="C8" s="431">
        <v>157684886.21849999</v>
      </c>
      <c r="D8" s="431">
        <v>147508050.47239998</v>
      </c>
      <c r="E8" s="431">
        <v>3868205.125</v>
      </c>
      <c r="F8" s="431">
        <v>6308630.6211000001</v>
      </c>
      <c r="G8" s="431">
        <v>0</v>
      </c>
      <c r="H8" s="431">
        <v>160474979.34319988</v>
      </c>
      <c r="I8" s="431">
        <v>148842006.39399987</v>
      </c>
      <c r="J8" s="431">
        <v>4008890.9770999998</v>
      </c>
      <c r="K8" s="431">
        <v>7624081.9720999999</v>
      </c>
      <c r="L8" s="431">
        <v>0</v>
      </c>
      <c r="M8" s="431">
        <v>6512858.5541212102</v>
      </c>
      <c r="N8" s="431">
        <v>980797.66835188994</v>
      </c>
      <c r="O8" s="431">
        <v>720774.85420574003</v>
      </c>
      <c r="P8" s="431">
        <v>4811286.03156358</v>
      </c>
      <c r="Q8" s="431">
        <v>0</v>
      </c>
      <c r="R8" s="431">
        <v>9311</v>
      </c>
      <c r="S8" s="502">
        <v>0.25049003541302661</v>
      </c>
      <c r="T8" s="502">
        <v>0.30004682379770575</v>
      </c>
      <c r="U8" s="431">
        <v>0.20450117000000001</v>
      </c>
      <c r="V8" s="509">
        <v>47.393000000000001</v>
      </c>
    </row>
    <row r="9" spans="1:22">
      <c r="A9" s="439">
        <v>3</v>
      </c>
      <c r="B9" s="442" t="s">
        <v>665</v>
      </c>
      <c r="C9" s="431">
        <v>0</v>
      </c>
      <c r="D9" s="431">
        <v>0</v>
      </c>
      <c r="E9" s="431">
        <v>0</v>
      </c>
      <c r="F9" s="431">
        <v>0</v>
      </c>
      <c r="G9" s="431">
        <v>0</v>
      </c>
      <c r="H9" s="431">
        <v>0</v>
      </c>
      <c r="I9" s="431">
        <v>0</v>
      </c>
      <c r="J9" s="431">
        <v>0</v>
      </c>
      <c r="K9" s="431">
        <v>0</v>
      </c>
      <c r="L9" s="431">
        <v>0</v>
      </c>
      <c r="M9" s="431">
        <v>0</v>
      </c>
      <c r="N9" s="431">
        <v>0</v>
      </c>
      <c r="O9" s="431">
        <v>0</v>
      </c>
      <c r="P9" s="431">
        <v>0</v>
      </c>
      <c r="Q9" s="431">
        <v>0</v>
      </c>
      <c r="R9" s="431">
        <v>0</v>
      </c>
      <c r="S9" s="502" t="s">
        <v>1028</v>
      </c>
      <c r="T9" s="502" t="s">
        <v>1028</v>
      </c>
      <c r="U9" s="431">
        <v>0</v>
      </c>
      <c r="V9" s="509">
        <v>0</v>
      </c>
    </row>
    <row r="10" spans="1:22">
      <c r="A10" s="439">
        <v>4</v>
      </c>
      <c r="B10" s="442" t="s">
        <v>666</v>
      </c>
      <c r="C10" s="431">
        <v>15119.45</v>
      </c>
      <c r="D10" s="431">
        <v>15119.45</v>
      </c>
      <c r="E10" s="431">
        <v>0</v>
      </c>
      <c r="F10" s="431">
        <v>0</v>
      </c>
      <c r="G10" s="431">
        <v>0</v>
      </c>
      <c r="H10" s="431">
        <v>15119.45</v>
      </c>
      <c r="I10" s="431">
        <v>15119.45</v>
      </c>
      <c r="J10" s="431">
        <v>0</v>
      </c>
      <c r="K10" s="431">
        <v>0</v>
      </c>
      <c r="L10" s="431">
        <v>0</v>
      </c>
      <c r="M10" s="431">
        <v>133.38644873999999</v>
      </c>
      <c r="N10" s="431">
        <v>133.38644873999999</v>
      </c>
      <c r="O10" s="431">
        <v>0</v>
      </c>
      <c r="P10" s="431">
        <v>0</v>
      </c>
      <c r="Q10" s="431">
        <v>0</v>
      </c>
      <c r="R10" s="431">
        <v>14</v>
      </c>
      <c r="S10" s="502">
        <v>0</v>
      </c>
      <c r="T10" s="502">
        <v>0.23158122706670306</v>
      </c>
      <c r="U10" s="431">
        <v>0</v>
      </c>
      <c r="V10" s="509">
        <v>9.3234999999999992</v>
      </c>
    </row>
    <row r="11" spans="1:22">
      <c r="A11" s="439">
        <v>5</v>
      </c>
      <c r="B11" s="442" t="s">
        <v>667</v>
      </c>
      <c r="C11" s="431">
        <v>1655725.0993999999</v>
      </c>
      <c r="D11" s="431">
        <v>1550555.85</v>
      </c>
      <c r="E11" s="431">
        <v>30826.880000000001</v>
      </c>
      <c r="F11" s="431">
        <v>74342.369400000011</v>
      </c>
      <c r="G11" s="431">
        <v>0</v>
      </c>
      <c r="H11" s="431">
        <v>1662047.7893999999</v>
      </c>
      <c r="I11" s="431">
        <v>1554722.42</v>
      </c>
      <c r="J11" s="431">
        <v>31380.93</v>
      </c>
      <c r="K11" s="431">
        <v>75944.439400000003</v>
      </c>
      <c r="L11" s="431">
        <v>0</v>
      </c>
      <c r="M11" s="431">
        <v>83118.395187300019</v>
      </c>
      <c r="N11" s="431">
        <v>9097.0090997499992</v>
      </c>
      <c r="O11" s="431">
        <v>2949.6609630399998</v>
      </c>
      <c r="P11" s="431">
        <v>71071.72512451002</v>
      </c>
      <c r="Q11" s="431">
        <v>0</v>
      </c>
      <c r="R11" s="431">
        <v>1677</v>
      </c>
      <c r="S11" s="502">
        <v>0.1377709234442219</v>
      </c>
      <c r="T11" s="502">
        <v>0.14725951791972441</v>
      </c>
      <c r="U11" s="431">
        <v>0.13737543999999999</v>
      </c>
      <c r="V11" s="509">
        <v>23.2376</v>
      </c>
    </row>
    <row r="12" spans="1:22">
      <c r="A12" s="439">
        <v>6</v>
      </c>
      <c r="B12" s="442" t="s">
        <v>668</v>
      </c>
      <c r="C12" s="431">
        <v>1764424.5729999996</v>
      </c>
      <c r="D12" s="431">
        <v>1604126.3687999998</v>
      </c>
      <c r="E12" s="431">
        <v>66389.64</v>
      </c>
      <c r="F12" s="431">
        <v>93908.564200000008</v>
      </c>
      <c r="G12" s="431">
        <v>0</v>
      </c>
      <c r="H12" s="431">
        <v>1797791.6057</v>
      </c>
      <c r="I12" s="431">
        <v>1623020.3174999999</v>
      </c>
      <c r="J12" s="431">
        <v>67859.73</v>
      </c>
      <c r="K12" s="431">
        <v>106911.5582</v>
      </c>
      <c r="L12" s="431">
        <v>0</v>
      </c>
      <c r="M12" s="431">
        <v>131237.36080913001</v>
      </c>
      <c r="N12" s="431">
        <v>29557.926378559998</v>
      </c>
      <c r="O12" s="431">
        <v>12217.068742269999</v>
      </c>
      <c r="P12" s="431">
        <v>89462.365688300008</v>
      </c>
      <c r="Q12" s="431">
        <v>0</v>
      </c>
      <c r="R12" s="431">
        <v>1762</v>
      </c>
      <c r="S12" s="502">
        <v>0.25682280223482862</v>
      </c>
      <c r="T12" s="502">
        <v>0.32363164392378641</v>
      </c>
      <c r="U12" s="431">
        <v>0.26734777999999998</v>
      </c>
      <c r="V12" s="509">
        <v>21.585699999999999</v>
      </c>
    </row>
    <row r="13" spans="1:22">
      <c r="A13" s="439">
        <v>7</v>
      </c>
      <c r="B13" s="442" t="s">
        <v>669</v>
      </c>
      <c r="C13" s="431">
        <v>128422140.41800001</v>
      </c>
      <c r="D13" s="431">
        <v>123861755.03530002</v>
      </c>
      <c r="E13" s="431">
        <v>875185.97800000012</v>
      </c>
      <c r="F13" s="431">
        <v>3685199.4046999998</v>
      </c>
      <c r="G13" s="431">
        <v>0</v>
      </c>
      <c r="H13" s="431">
        <v>128791220.82580008</v>
      </c>
      <c r="I13" s="431">
        <v>124077769.29850008</v>
      </c>
      <c r="J13" s="431">
        <v>888524.40820000018</v>
      </c>
      <c r="K13" s="431">
        <v>3824927.1190999998</v>
      </c>
      <c r="L13" s="431">
        <v>0</v>
      </c>
      <c r="M13" s="431">
        <v>752137.56725605007</v>
      </c>
      <c r="N13" s="431">
        <v>137047.97180080001</v>
      </c>
      <c r="O13" s="431">
        <v>46158.397358529997</v>
      </c>
      <c r="P13" s="431">
        <v>568931.19809672004</v>
      </c>
      <c r="Q13" s="431">
        <v>0</v>
      </c>
      <c r="R13" s="431">
        <v>1431</v>
      </c>
      <c r="S13" s="502">
        <v>0.12205677624602738</v>
      </c>
      <c r="T13" s="502">
        <v>0.134684380379786</v>
      </c>
      <c r="U13" s="431">
        <v>0.10636204</v>
      </c>
      <c r="V13" s="509">
        <v>120.59569999999999</v>
      </c>
    </row>
    <row r="14" spans="1:22">
      <c r="A14" s="437">
        <v>7.1</v>
      </c>
      <c r="B14" s="436" t="s">
        <v>670</v>
      </c>
      <c r="C14" s="431">
        <v>96936365.908399999</v>
      </c>
      <c r="D14" s="431">
        <v>92951511.171599999</v>
      </c>
      <c r="E14" s="431">
        <v>586935.57799999998</v>
      </c>
      <c r="F14" s="431">
        <v>3397919.1588000003</v>
      </c>
      <c r="G14" s="431">
        <v>0</v>
      </c>
      <c r="H14" s="431">
        <v>97209006.179100081</v>
      </c>
      <c r="I14" s="431">
        <v>93077038.41610007</v>
      </c>
      <c r="J14" s="431">
        <v>598284.17819999997</v>
      </c>
      <c r="K14" s="431">
        <v>3533683.5847999998</v>
      </c>
      <c r="L14" s="431">
        <v>0</v>
      </c>
      <c r="M14" s="431">
        <v>655942.04435741995</v>
      </c>
      <c r="N14" s="431">
        <v>102389.04064029001</v>
      </c>
      <c r="O14" s="431">
        <v>29201.984147660001</v>
      </c>
      <c r="P14" s="431">
        <v>524351.01956946997</v>
      </c>
      <c r="Q14" s="431">
        <v>0</v>
      </c>
      <c r="R14" s="431">
        <v>980</v>
      </c>
      <c r="S14" s="502">
        <v>0.12163948055026313</v>
      </c>
      <c r="T14" s="502">
        <v>0.13487390569521721</v>
      </c>
      <c r="U14" s="431">
        <v>0.10605218</v>
      </c>
      <c r="V14" s="509">
        <v>122.91889999999999</v>
      </c>
    </row>
    <row r="15" spans="1:22" ht="24">
      <c r="A15" s="437">
        <v>7.2</v>
      </c>
      <c r="B15" s="436" t="s">
        <v>671</v>
      </c>
      <c r="C15" s="431">
        <v>18947320.196600001</v>
      </c>
      <c r="D15" s="431">
        <v>18655551.440699998</v>
      </c>
      <c r="E15" s="431">
        <v>189267.35</v>
      </c>
      <c r="F15" s="431">
        <v>102501.4059</v>
      </c>
      <c r="G15" s="431">
        <v>0</v>
      </c>
      <c r="H15" s="431">
        <v>19014705.070699997</v>
      </c>
      <c r="I15" s="431">
        <v>18721718.166399997</v>
      </c>
      <c r="J15" s="431">
        <v>189726.54</v>
      </c>
      <c r="K15" s="431">
        <v>103260.3643</v>
      </c>
      <c r="L15" s="431">
        <v>0</v>
      </c>
      <c r="M15" s="431">
        <v>29190.058659850001</v>
      </c>
      <c r="N15" s="431">
        <v>20374.74319872</v>
      </c>
      <c r="O15" s="431">
        <v>8815.3154611299997</v>
      </c>
      <c r="P15" s="431">
        <v>0</v>
      </c>
      <c r="Q15" s="431">
        <v>0</v>
      </c>
      <c r="R15" s="431">
        <v>275</v>
      </c>
      <c r="S15" s="502">
        <v>0.12763597385967557</v>
      </c>
      <c r="T15" s="502">
        <v>0.14010116886062227</v>
      </c>
      <c r="U15" s="431">
        <v>0.10843206</v>
      </c>
      <c r="V15" s="509">
        <v>104.07850000000001</v>
      </c>
    </row>
    <row r="16" spans="1:22">
      <c r="A16" s="437">
        <v>7.3</v>
      </c>
      <c r="B16" s="436" t="s">
        <v>672</v>
      </c>
      <c r="C16" s="431">
        <v>12538454.312999999</v>
      </c>
      <c r="D16" s="431">
        <v>12254692.422999999</v>
      </c>
      <c r="E16" s="431">
        <v>98983.05</v>
      </c>
      <c r="F16" s="431">
        <v>184778.84</v>
      </c>
      <c r="G16" s="431">
        <v>0</v>
      </c>
      <c r="H16" s="431">
        <v>12567509.575999999</v>
      </c>
      <c r="I16" s="431">
        <v>12279012.716</v>
      </c>
      <c r="J16" s="431">
        <v>100513.69</v>
      </c>
      <c r="K16" s="431">
        <v>187983.17</v>
      </c>
      <c r="L16" s="431">
        <v>0</v>
      </c>
      <c r="M16" s="431">
        <v>67005.464238779998</v>
      </c>
      <c r="N16" s="431">
        <v>14284.187961789998</v>
      </c>
      <c r="O16" s="431">
        <v>8141.0977497399999</v>
      </c>
      <c r="P16" s="431">
        <v>44580.178527249998</v>
      </c>
      <c r="Q16" s="431">
        <v>0</v>
      </c>
      <c r="R16" s="431">
        <v>176</v>
      </c>
      <c r="S16" s="502">
        <v>0.11529567979012365</v>
      </c>
      <c r="T16" s="502">
        <v>0.12535732225110735</v>
      </c>
      <c r="U16" s="431">
        <v>0.10562953</v>
      </c>
      <c r="V16" s="509">
        <v>127.90349999999999</v>
      </c>
    </row>
    <row r="17" spans="1:22">
      <c r="A17" s="439">
        <v>8</v>
      </c>
      <c r="B17" s="442" t="s">
        <v>673</v>
      </c>
      <c r="C17" s="431">
        <v>0</v>
      </c>
      <c r="D17" s="431">
        <v>0</v>
      </c>
      <c r="E17" s="431">
        <v>0</v>
      </c>
      <c r="F17" s="431">
        <v>0</v>
      </c>
      <c r="G17" s="431">
        <v>0</v>
      </c>
      <c r="H17" s="431">
        <v>0</v>
      </c>
      <c r="I17" s="431">
        <v>0</v>
      </c>
      <c r="J17" s="431">
        <v>0</v>
      </c>
      <c r="K17" s="431">
        <v>0</v>
      </c>
      <c r="L17" s="431">
        <v>0</v>
      </c>
      <c r="M17" s="431">
        <v>0</v>
      </c>
      <c r="N17" s="431">
        <v>0</v>
      </c>
      <c r="O17" s="431">
        <v>0</v>
      </c>
      <c r="P17" s="431">
        <v>0</v>
      </c>
      <c r="Q17" s="431">
        <v>0</v>
      </c>
      <c r="R17" s="431">
        <v>0</v>
      </c>
      <c r="S17" s="502" t="s">
        <v>1028</v>
      </c>
      <c r="T17" s="502" t="s">
        <v>1028</v>
      </c>
      <c r="U17" s="431">
        <v>0</v>
      </c>
      <c r="V17" s="509">
        <v>0</v>
      </c>
    </row>
    <row r="18" spans="1:22">
      <c r="A18" s="441">
        <v>9</v>
      </c>
      <c r="B18" s="440" t="s">
        <v>674</v>
      </c>
      <c r="C18" s="431">
        <v>336390.3</v>
      </c>
      <c r="D18" s="431">
        <v>291824.69</v>
      </c>
      <c r="E18" s="431">
        <v>27238.44</v>
      </c>
      <c r="F18" s="431">
        <v>17327.169999999998</v>
      </c>
      <c r="G18" s="431">
        <v>0</v>
      </c>
      <c r="H18" s="431">
        <v>417440.30999999994</v>
      </c>
      <c r="I18" s="431">
        <v>358566.35</v>
      </c>
      <c r="J18" s="431">
        <v>33009.99</v>
      </c>
      <c r="K18" s="431">
        <v>25863.97</v>
      </c>
      <c r="L18" s="431">
        <v>0</v>
      </c>
      <c r="M18" s="431">
        <v>34739.97407828</v>
      </c>
      <c r="N18" s="431">
        <v>3206.7687675299999</v>
      </c>
      <c r="O18" s="431">
        <v>7832.0049510400004</v>
      </c>
      <c r="P18" s="431">
        <v>23701.200359710001</v>
      </c>
      <c r="Q18" s="431">
        <v>0</v>
      </c>
      <c r="R18" s="431">
        <v>27</v>
      </c>
      <c r="S18" s="502" t="s">
        <v>1028</v>
      </c>
      <c r="T18" s="502" t="s">
        <v>1028</v>
      </c>
      <c r="U18" s="431">
        <v>0.10913871</v>
      </c>
      <c r="V18" s="509">
        <v>60.030099999999997</v>
      </c>
    </row>
    <row r="19" spans="1:22">
      <c r="A19" s="439">
        <v>10</v>
      </c>
      <c r="B19" s="438" t="s">
        <v>690</v>
      </c>
      <c r="C19" s="431">
        <v>292736244.81359994</v>
      </c>
      <c r="D19" s="499">
        <v>276547310.12149996</v>
      </c>
      <c r="E19" s="499">
        <v>5285972.7230000002</v>
      </c>
      <c r="F19" s="499">
        <v>10902961.9691</v>
      </c>
      <c r="G19" s="499">
        <v>0</v>
      </c>
      <c r="H19" s="499">
        <v>296038923.11089993</v>
      </c>
      <c r="I19" s="499">
        <v>278186664.72279996</v>
      </c>
      <c r="J19" s="499">
        <v>5458869.5853000004</v>
      </c>
      <c r="K19" s="499">
        <v>12393388.802800002</v>
      </c>
      <c r="L19" s="499">
        <v>0</v>
      </c>
      <c r="M19" s="499">
        <v>7738829.7416944094</v>
      </c>
      <c r="N19" s="499">
        <v>1183519.2635896101</v>
      </c>
      <c r="O19" s="499">
        <v>941012.41680382995</v>
      </c>
      <c r="P19" s="499">
        <v>5614298.0613009688</v>
      </c>
      <c r="Q19" s="499">
        <v>0</v>
      </c>
      <c r="R19" s="499">
        <v>14240</v>
      </c>
      <c r="S19" s="503">
        <v>0.18816554764694468</v>
      </c>
      <c r="T19" s="503">
        <v>0.21933492155863504</v>
      </c>
      <c r="U19" s="503">
        <v>0.16061164609811113</v>
      </c>
      <c r="V19" s="510">
        <v>78.859700000000004</v>
      </c>
    </row>
    <row r="20" spans="1:22" ht="24">
      <c r="A20" s="437">
        <v>10.1</v>
      </c>
      <c r="B20" s="436" t="s">
        <v>693</v>
      </c>
      <c r="C20" s="431">
        <v>0</v>
      </c>
      <c r="D20" s="431">
        <v>0</v>
      </c>
      <c r="E20" s="431">
        <v>0</v>
      </c>
      <c r="F20" s="431">
        <v>0</v>
      </c>
      <c r="G20" s="431">
        <v>0</v>
      </c>
      <c r="H20" s="431">
        <v>0</v>
      </c>
      <c r="I20" s="431">
        <v>0</v>
      </c>
      <c r="J20" s="431">
        <v>0</v>
      </c>
      <c r="K20" s="431">
        <v>0</v>
      </c>
      <c r="L20" s="431">
        <v>0</v>
      </c>
      <c r="M20" s="431">
        <v>0</v>
      </c>
      <c r="N20" s="431">
        <v>0</v>
      </c>
      <c r="O20" s="431">
        <v>0</v>
      </c>
      <c r="P20" s="431">
        <v>0</v>
      </c>
      <c r="Q20" s="431">
        <v>0</v>
      </c>
      <c r="R20" s="431">
        <v>0</v>
      </c>
      <c r="S20" s="431">
        <v>0</v>
      </c>
      <c r="T20" s="431">
        <v>0</v>
      </c>
      <c r="U20" s="431">
        <v>0</v>
      </c>
      <c r="V20" s="431">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F237"/>
  <sheetViews>
    <sheetView zoomScale="80" zoomScaleNormal="80" workbookViewId="0">
      <selection sqref="A1:C1"/>
    </sheetView>
  </sheetViews>
  <sheetFormatPr defaultColWidth="43.5546875" defaultRowHeight="12"/>
  <cols>
    <col min="1" max="1" width="8" style="127" customWidth="1"/>
    <col min="2" max="2" width="66.33203125" style="128" customWidth="1"/>
    <col min="3" max="3" width="131.44140625" style="129" customWidth="1"/>
    <col min="4" max="5" width="10.33203125" style="122" customWidth="1"/>
    <col min="6" max="6" width="67.6640625" style="122" customWidth="1"/>
    <col min="7" max="16384" width="43.5546875" style="122"/>
  </cols>
  <sheetData>
    <row r="1" spans="1:3" ht="13.2" thickTop="1" thickBot="1">
      <c r="A1" s="805" t="s">
        <v>176</v>
      </c>
      <c r="B1" s="806"/>
      <c r="C1" s="807"/>
    </row>
    <row r="2" spans="1:3" ht="26.25" customHeight="1">
      <c r="A2" s="451"/>
      <c r="B2" s="769" t="s">
        <v>177</v>
      </c>
      <c r="C2" s="769"/>
    </row>
    <row r="3" spans="1:3" s="126" customFormat="1" ht="11.25" customHeight="1">
      <c r="A3" s="560"/>
      <c r="B3" s="769" t="s">
        <v>251</v>
      </c>
      <c r="C3" s="769"/>
    </row>
    <row r="4" spans="1:3" ht="12" customHeight="1" thickBot="1">
      <c r="A4" s="793" t="s">
        <v>255</v>
      </c>
      <c r="B4" s="794"/>
      <c r="C4" s="795"/>
    </row>
    <row r="5" spans="1:3" ht="12.6" thickTop="1">
      <c r="A5" s="123"/>
      <c r="B5" s="791" t="s">
        <v>178</v>
      </c>
      <c r="C5" s="792"/>
    </row>
    <row r="6" spans="1:3">
      <c r="A6" s="451"/>
      <c r="B6" s="764" t="s">
        <v>252</v>
      </c>
      <c r="C6" s="765"/>
    </row>
    <row r="7" spans="1:3">
      <c r="A7" s="451"/>
      <c r="B7" s="764" t="s">
        <v>179</v>
      </c>
      <c r="C7" s="765"/>
    </row>
    <row r="8" spans="1:3">
      <c r="A8" s="451"/>
      <c r="B8" s="764" t="s">
        <v>253</v>
      </c>
      <c r="C8" s="765"/>
    </row>
    <row r="9" spans="1:3">
      <c r="A9" s="451"/>
      <c r="B9" s="810" t="s">
        <v>254</v>
      </c>
      <c r="C9" s="811"/>
    </row>
    <row r="10" spans="1:3">
      <c r="A10" s="451"/>
      <c r="B10" s="796" t="s">
        <v>180</v>
      </c>
      <c r="C10" s="797" t="s">
        <v>180</v>
      </c>
    </row>
    <row r="11" spans="1:3">
      <c r="A11" s="451"/>
      <c r="B11" s="796" t="s">
        <v>181</v>
      </c>
      <c r="C11" s="797" t="s">
        <v>181</v>
      </c>
    </row>
    <row r="12" spans="1:3">
      <c r="A12" s="451"/>
      <c r="B12" s="796" t="s">
        <v>182</v>
      </c>
      <c r="C12" s="797" t="s">
        <v>182</v>
      </c>
    </row>
    <row r="13" spans="1:3">
      <c r="A13" s="451"/>
      <c r="B13" s="796" t="s">
        <v>183</v>
      </c>
      <c r="C13" s="797" t="s">
        <v>183</v>
      </c>
    </row>
    <row r="14" spans="1:3">
      <c r="A14" s="451"/>
      <c r="B14" s="796" t="s">
        <v>184</v>
      </c>
      <c r="C14" s="797" t="s">
        <v>184</v>
      </c>
    </row>
    <row r="15" spans="1:3" ht="21.75" customHeight="1">
      <c r="A15" s="451"/>
      <c r="B15" s="796" t="s">
        <v>185</v>
      </c>
      <c r="C15" s="797" t="s">
        <v>185</v>
      </c>
    </row>
    <row r="16" spans="1:3">
      <c r="A16" s="451"/>
      <c r="B16" s="796" t="s">
        <v>186</v>
      </c>
      <c r="C16" s="797" t="s">
        <v>187</v>
      </c>
    </row>
    <row r="17" spans="1:6">
      <c r="A17" s="451"/>
      <c r="B17" s="796" t="s">
        <v>188</v>
      </c>
      <c r="C17" s="797" t="s">
        <v>189</v>
      </c>
    </row>
    <row r="18" spans="1:6">
      <c r="A18" s="451"/>
      <c r="B18" s="796" t="s">
        <v>190</v>
      </c>
      <c r="C18" s="797" t="s">
        <v>191</v>
      </c>
    </row>
    <row r="19" spans="1:6">
      <c r="A19" s="561"/>
      <c r="B19" s="808" t="s">
        <v>192</v>
      </c>
      <c r="C19" s="809" t="s">
        <v>192</v>
      </c>
    </row>
    <row r="20" spans="1:6">
      <c r="A20" s="561"/>
      <c r="B20" s="808" t="s">
        <v>926</v>
      </c>
      <c r="C20" s="809" t="s">
        <v>193</v>
      </c>
    </row>
    <row r="21" spans="1:6">
      <c r="A21" s="451"/>
      <c r="B21" s="808" t="s">
        <v>971</v>
      </c>
      <c r="C21" s="809" t="s">
        <v>194</v>
      </c>
    </row>
    <row r="22" spans="1:6" ht="23.25" customHeight="1">
      <c r="A22" s="451"/>
      <c r="B22" s="796" t="s">
        <v>195</v>
      </c>
      <c r="C22" s="797" t="s">
        <v>196</v>
      </c>
      <c r="F22" s="485"/>
    </row>
    <row r="23" spans="1:6">
      <c r="A23" s="451"/>
      <c r="B23" s="796" t="s">
        <v>197</v>
      </c>
      <c r="C23" s="797" t="s">
        <v>197</v>
      </c>
    </row>
    <row r="24" spans="1:6">
      <c r="A24" s="451"/>
      <c r="B24" s="796" t="s">
        <v>198</v>
      </c>
      <c r="C24" s="797" t="s">
        <v>199</v>
      </c>
    </row>
    <row r="25" spans="1:6" ht="12.6" thickBot="1">
      <c r="A25" s="124"/>
      <c r="B25" s="799" t="s">
        <v>200</v>
      </c>
      <c r="C25" s="800"/>
    </row>
    <row r="26" spans="1:6" ht="13.2" thickTop="1" thickBot="1">
      <c r="A26" s="793" t="s">
        <v>817</v>
      </c>
      <c r="B26" s="794"/>
      <c r="C26" s="795"/>
    </row>
    <row r="27" spans="1:6" ht="13.2" thickTop="1" thickBot="1">
      <c r="A27" s="125"/>
      <c r="B27" s="801" t="s">
        <v>818</v>
      </c>
      <c r="C27" s="802"/>
    </row>
    <row r="28" spans="1:6" ht="13.2" thickTop="1" thickBot="1">
      <c r="A28" s="793" t="s">
        <v>256</v>
      </c>
      <c r="B28" s="794"/>
      <c r="C28" s="795"/>
    </row>
    <row r="29" spans="1:6" ht="12.6" thickTop="1">
      <c r="A29" s="123"/>
      <c r="B29" s="803" t="s">
        <v>821</v>
      </c>
      <c r="C29" s="804" t="s">
        <v>201</v>
      </c>
    </row>
    <row r="30" spans="1:6">
      <c r="A30" s="451"/>
      <c r="B30" s="770" t="s">
        <v>205</v>
      </c>
      <c r="C30" s="771" t="s">
        <v>202</v>
      </c>
    </row>
    <row r="31" spans="1:6">
      <c r="A31" s="451"/>
      <c r="B31" s="770" t="s">
        <v>819</v>
      </c>
      <c r="C31" s="771" t="s">
        <v>203</v>
      </c>
    </row>
    <row r="32" spans="1:6">
      <c r="A32" s="451"/>
      <c r="B32" s="770" t="s">
        <v>820</v>
      </c>
      <c r="C32" s="771" t="s">
        <v>204</v>
      </c>
    </row>
    <row r="33" spans="1:3">
      <c r="A33" s="451"/>
      <c r="B33" s="770" t="s">
        <v>208</v>
      </c>
      <c r="C33" s="771" t="s">
        <v>209</v>
      </c>
    </row>
    <row r="34" spans="1:3">
      <c r="A34" s="451"/>
      <c r="B34" s="770" t="s">
        <v>822</v>
      </c>
      <c r="C34" s="771" t="s">
        <v>206</v>
      </c>
    </row>
    <row r="35" spans="1:3">
      <c r="A35" s="451"/>
      <c r="B35" s="770" t="s">
        <v>823</v>
      </c>
      <c r="C35" s="771" t="s">
        <v>207</v>
      </c>
    </row>
    <row r="36" spans="1:3">
      <c r="A36" s="451"/>
      <c r="B36" s="764" t="s">
        <v>824</v>
      </c>
      <c r="C36" s="798"/>
    </row>
    <row r="37" spans="1:3" ht="24.75" customHeight="1">
      <c r="A37" s="451"/>
      <c r="B37" s="770" t="s">
        <v>825</v>
      </c>
      <c r="C37" s="771" t="s">
        <v>210</v>
      </c>
    </row>
    <row r="38" spans="1:3" ht="23.25" customHeight="1">
      <c r="A38" s="451"/>
      <c r="B38" s="770" t="s">
        <v>826</v>
      </c>
      <c r="C38" s="771" t="s">
        <v>211</v>
      </c>
    </row>
    <row r="39" spans="1:3" ht="23.25" customHeight="1">
      <c r="A39" s="451"/>
      <c r="B39" s="764" t="s">
        <v>827</v>
      </c>
      <c r="C39" s="765"/>
    </row>
    <row r="40" spans="1:3" ht="12" customHeight="1">
      <c r="A40" s="451"/>
      <c r="B40" s="770" t="s">
        <v>828</v>
      </c>
      <c r="C40" s="771"/>
    </row>
    <row r="41" spans="1:3" ht="12.6" thickBot="1">
      <c r="A41" s="793" t="s">
        <v>257</v>
      </c>
      <c r="B41" s="794"/>
      <c r="C41" s="795"/>
    </row>
    <row r="42" spans="1:3" ht="12.6" thickTop="1">
      <c r="A42" s="123"/>
      <c r="B42" s="791" t="s">
        <v>287</v>
      </c>
      <c r="C42" s="792" t="s">
        <v>212</v>
      </c>
    </row>
    <row r="43" spans="1:3">
      <c r="A43" s="451"/>
      <c r="B43" s="764" t="s">
        <v>286</v>
      </c>
      <c r="C43" s="765"/>
    </row>
    <row r="44" spans="1:3" ht="23.25" customHeight="1" thickBot="1">
      <c r="A44" s="124"/>
      <c r="B44" s="784" t="s">
        <v>213</v>
      </c>
      <c r="C44" s="785" t="s">
        <v>214</v>
      </c>
    </row>
    <row r="45" spans="1:3" ht="11.25" customHeight="1" thickTop="1" thickBot="1">
      <c r="A45" s="793" t="s">
        <v>258</v>
      </c>
      <c r="B45" s="794"/>
      <c r="C45" s="795"/>
    </row>
    <row r="46" spans="1:3" ht="26.25" customHeight="1" thickTop="1">
      <c r="A46" s="451"/>
      <c r="B46" s="764" t="s">
        <v>259</v>
      </c>
      <c r="C46" s="765"/>
    </row>
    <row r="47" spans="1:3" ht="12.6" thickBot="1">
      <c r="A47" s="793" t="s">
        <v>260</v>
      </c>
      <c r="B47" s="794"/>
      <c r="C47" s="795"/>
    </row>
    <row r="48" spans="1:3" ht="12.6" thickTop="1">
      <c r="A48" s="123"/>
      <c r="B48" s="791" t="s">
        <v>215</v>
      </c>
      <c r="C48" s="792" t="s">
        <v>215</v>
      </c>
    </row>
    <row r="49" spans="1:3" ht="11.25" customHeight="1">
      <c r="A49" s="451"/>
      <c r="B49" s="764" t="s">
        <v>216</v>
      </c>
      <c r="C49" s="765" t="s">
        <v>216</v>
      </c>
    </row>
    <row r="50" spans="1:3">
      <c r="A50" s="451"/>
      <c r="B50" s="764" t="s">
        <v>217</v>
      </c>
      <c r="C50" s="765" t="s">
        <v>217</v>
      </c>
    </row>
    <row r="51" spans="1:3" ht="11.25" customHeight="1">
      <c r="A51" s="451"/>
      <c r="B51" s="764" t="s">
        <v>830</v>
      </c>
      <c r="C51" s="765" t="s">
        <v>218</v>
      </c>
    </row>
    <row r="52" spans="1:3" ht="33.6" customHeight="1">
      <c r="A52" s="451"/>
      <c r="B52" s="764" t="s">
        <v>219</v>
      </c>
      <c r="C52" s="765" t="s">
        <v>219</v>
      </c>
    </row>
    <row r="53" spans="1:3" ht="11.25" customHeight="1">
      <c r="A53" s="451"/>
      <c r="B53" s="764" t="s">
        <v>307</v>
      </c>
      <c r="C53" s="765" t="s">
        <v>220</v>
      </c>
    </row>
    <row r="54" spans="1:3" ht="11.25" customHeight="1" thickBot="1">
      <c r="A54" s="793" t="s">
        <v>261</v>
      </c>
      <c r="B54" s="794"/>
      <c r="C54" s="795"/>
    </row>
    <row r="55" spans="1:3" ht="12.6" thickTop="1">
      <c r="A55" s="123"/>
      <c r="B55" s="791" t="s">
        <v>215</v>
      </c>
      <c r="C55" s="792" t="s">
        <v>215</v>
      </c>
    </row>
    <row r="56" spans="1:3">
      <c r="A56" s="451"/>
      <c r="B56" s="764" t="s">
        <v>221</v>
      </c>
      <c r="C56" s="765" t="s">
        <v>221</v>
      </c>
    </row>
    <row r="57" spans="1:3">
      <c r="A57" s="451"/>
      <c r="B57" s="764" t="s">
        <v>264</v>
      </c>
      <c r="C57" s="765" t="s">
        <v>222</v>
      </c>
    </row>
    <row r="58" spans="1:3">
      <c r="A58" s="451"/>
      <c r="B58" s="764" t="s">
        <v>223</v>
      </c>
      <c r="C58" s="765" t="s">
        <v>223</v>
      </c>
    </row>
    <row r="59" spans="1:3">
      <c r="A59" s="451"/>
      <c r="B59" s="764" t="s">
        <v>224</v>
      </c>
      <c r="C59" s="765" t="s">
        <v>224</v>
      </c>
    </row>
    <row r="60" spans="1:3">
      <c r="A60" s="451"/>
      <c r="B60" s="764" t="s">
        <v>225</v>
      </c>
      <c r="C60" s="765" t="s">
        <v>225</v>
      </c>
    </row>
    <row r="61" spans="1:3">
      <c r="A61" s="451"/>
      <c r="B61" s="764" t="s">
        <v>265</v>
      </c>
      <c r="C61" s="765" t="s">
        <v>226</v>
      </c>
    </row>
    <row r="62" spans="1:3">
      <c r="A62" s="451"/>
      <c r="B62" s="764" t="s">
        <v>981</v>
      </c>
      <c r="C62" s="765" t="s">
        <v>227</v>
      </c>
    </row>
    <row r="63" spans="1:3" ht="12.6" thickBot="1">
      <c r="A63" s="124"/>
      <c r="B63" s="784" t="s">
        <v>228</v>
      </c>
      <c r="C63" s="785" t="s">
        <v>228</v>
      </c>
    </row>
    <row r="64" spans="1:3" ht="11.25" customHeight="1" thickTop="1">
      <c r="A64" s="772" t="s">
        <v>262</v>
      </c>
      <c r="B64" s="773"/>
      <c r="C64" s="774"/>
    </row>
    <row r="65" spans="1:3" ht="12.6" thickBot="1">
      <c r="A65" s="124"/>
      <c r="B65" s="784" t="s">
        <v>229</v>
      </c>
      <c r="C65" s="785" t="s">
        <v>229</v>
      </c>
    </row>
    <row r="66" spans="1:3" ht="11.25" customHeight="1" thickTop="1">
      <c r="A66" s="786" t="s">
        <v>972</v>
      </c>
      <c r="B66" s="787"/>
      <c r="C66" s="788"/>
    </row>
    <row r="67" spans="1:3" ht="12.6" thickBot="1">
      <c r="A67" s="562"/>
      <c r="B67" s="789" t="s">
        <v>973</v>
      </c>
      <c r="C67" s="790"/>
    </row>
    <row r="68" spans="1:3" ht="11.25" customHeight="1" thickTop="1" thickBot="1">
      <c r="A68" s="793" t="s">
        <v>263</v>
      </c>
      <c r="B68" s="794"/>
      <c r="C68" s="795"/>
    </row>
    <row r="69" spans="1:3" ht="12.6" thickTop="1">
      <c r="A69" s="123"/>
      <c r="B69" s="791" t="s">
        <v>230</v>
      </c>
      <c r="C69" s="792" t="s">
        <v>230</v>
      </c>
    </row>
    <row r="70" spans="1:3">
      <c r="A70" s="451"/>
      <c r="B70" s="764" t="s">
        <v>832</v>
      </c>
      <c r="C70" s="765" t="s">
        <v>231</v>
      </c>
    </row>
    <row r="71" spans="1:3">
      <c r="A71" s="451"/>
      <c r="B71" s="764" t="s">
        <v>232</v>
      </c>
      <c r="C71" s="765" t="s">
        <v>232</v>
      </c>
    </row>
    <row r="72" spans="1:3" ht="55.2" customHeight="1">
      <c r="A72" s="451"/>
      <c r="B72" s="780" t="s">
        <v>974</v>
      </c>
      <c r="C72" s="781" t="s">
        <v>233</v>
      </c>
    </row>
    <row r="73" spans="1:3" ht="33.75" customHeight="1">
      <c r="A73" s="451"/>
      <c r="B73" s="782" t="s">
        <v>266</v>
      </c>
      <c r="C73" s="783" t="s">
        <v>234</v>
      </c>
    </row>
    <row r="74" spans="1:3" ht="15.75" customHeight="1">
      <c r="A74" s="451"/>
      <c r="B74" s="782" t="s">
        <v>833</v>
      </c>
      <c r="C74" s="783" t="s">
        <v>235</v>
      </c>
    </row>
    <row r="75" spans="1:3">
      <c r="A75" s="451"/>
      <c r="B75" s="764" t="s">
        <v>236</v>
      </c>
      <c r="C75" s="765" t="s">
        <v>236</v>
      </c>
    </row>
    <row r="76" spans="1:3" ht="12.6" thickBot="1">
      <c r="A76" s="124"/>
      <c r="B76" s="784" t="s">
        <v>237</v>
      </c>
      <c r="C76" s="785" t="s">
        <v>237</v>
      </c>
    </row>
    <row r="77" spans="1:3" ht="12.6" thickTop="1">
      <c r="A77" s="772" t="s">
        <v>290</v>
      </c>
      <c r="B77" s="773"/>
      <c r="C77" s="774"/>
    </row>
    <row r="78" spans="1:3">
      <c r="A78" s="451"/>
      <c r="B78" s="764" t="s">
        <v>229</v>
      </c>
      <c r="C78" s="765"/>
    </row>
    <row r="79" spans="1:3">
      <c r="A79" s="451"/>
      <c r="B79" s="764" t="s">
        <v>288</v>
      </c>
      <c r="C79" s="765"/>
    </row>
    <row r="80" spans="1:3">
      <c r="A80" s="451"/>
      <c r="B80" s="764" t="s">
        <v>289</v>
      </c>
      <c r="C80" s="765"/>
    </row>
    <row r="81" spans="1:3">
      <c r="A81" s="772" t="s">
        <v>291</v>
      </c>
      <c r="B81" s="773"/>
      <c r="C81" s="774"/>
    </row>
    <row r="82" spans="1:3">
      <c r="A82" s="451"/>
      <c r="B82" s="764" t="s">
        <v>229</v>
      </c>
      <c r="C82" s="765"/>
    </row>
    <row r="83" spans="1:3">
      <c r="A83" s="451"/>
      <c r="B83" s="764" t="s">
        <v>292</v>
      </c>
      <c r="C83" s="765"/>
    </row>
    <row r="84" spans="1:3" ht="79.5" customHeight="1">
      <c r="A84" s="451"/>
      <c r="B84" s="764" t="s">
        <v>306</v>
      </c>
      <c r="C84" s="765"/>
    </row>
    <row r="85" spans="1:3" ht="53.25" customHeight="1">
      <c r="A85" s="451"/>
      <c r="B85" s="764" t="s">
        <v>305</v>
      </c>
      <c r="C85" s="765"/>
    </row>
    <row r="86" spans="1:3">
      <c r="A86" s="451"/>
      <c r="B86" s="764" t="s">
        <v>293</v>
      </c>
      <c r="C86" s="765"/>
    </row>
    <row r="87" spans="1:3">
      <c r="A87" s="451"/>
      <c r="B87" s="764" t="s">
        <v>294</v>
      </c>
      <c r="C87" s="765"/>
    </row>
    <row r="88" spans="1:3">
      <c r="A88" s="451"/>
      <c r="B88" s="764" t="s">
        <v>295</v>
      </c>
      <c r="C88" s="765"/>
    </row>
    <row r="89" spans="1:3">
      <c r="A89" s="772" t="s">
        <v>296</v>
      </c>
      <c r="B89" s="773"/>
      <c r="C89" s="774"/>
    </row>
    <row r="90" spans="1:3">
      <c r="A90" s="451"/>
      <c r="B90" s="764" t="s">
        <v>229</v>
      </c>
      <c r="C90" s="765"/>
    </row>
    <row r="91" spans="1:3">
      <c r="A91" s="451"/>
      <c r="B91" s="764" t="s">
        <v>298</v>
      </c>
      <c r="C91" s="765"/>
    </row>
    <row r="92" spans="1:3" ht="12" customHeight="1">
      <c r="A92" s="451"/>
      <c r="B92" s="764" t="s">
        <v>299</v>
      </c>
      <c r="C92" s="765"/>
    </row>
    <row r="93" spans="1:3">
      <c r="A93" s="451"/>
      <c r="B93" s="764" t="s">
        <v>300</v>
      </c>
      <c r="C93" s="765"/>
    </row>
    <row r="94" spans="1:3" ht="24.75" customHeight="1">
      <c r="A94" s="451"/>
      <c r="B94" s="770" t="s">
        <v>336</v>
      </c>
      <c r="C94" s="771"/>
    </row>
    <row r="95" spans="1:3" ht="24" customHeight="1">
      <c r="A95" s="451"/>
      <c r="B95" s="770" t="s">
        <v>337</v>
      </c>
      <c r="C95" s="771"/>
    </row>
    <row r="96" spans="1:3" ht="13.5" customHeight="1">
      <c r="A96" s="451"/>
      <c r="B96" s="770" t="s">
        <v>301</v>
      </c>
      <c r="C96" s="771"/>
    </row>
    <row r="97" spans="1:3" ht="11.25" customHeight="1" thickBot="1">
      <c r="A97" s="775" t="s">
        <v>332</v>
      </c>
      <c r="B97" s="776"/>
      <c r="C97" s="777"/>
    </row>
    <row r="98" spans="1:3" ht="13.2" thickTop="1" thickBot="1">
      <c r="A98" s="778" t="s">
        <v>238</v>
      </c>
      <c r="B98" s="778"/>
      <c r="C98" s="778"/>
    </row>
    <row r="99" spans="1:3">
      <c r="A99" s="563">
        <v>2</v>
      </c>
      <c r="B99" s="564" t="s">
        <v>312</v>
      </c>
      <c r="C99" s="564" t="s">
        <v>333</v>
      </c>
    </row>
    <row r="100" spans="1:3">
      <c r="A100" s="565">
        <v>3</v>
      </c>
      <c r="B100" s="566" t="s">
        <v>313</v>
      </c>
      <c r="C100" s="567" t="s">
        <v>334</v>
      </c>
    </row>
    <row r="101" spans="1:3">
      <c r="A101" s="565">
        <v>4</v>
      </c>
      <c r="B101" s="566" t="s">
        <v>314</v>
      </c>
      <c r="C101" s="567" t="s">
        <v>338</v>
      </c>
    </row>
    <row r="102" spans="1:3" ht="11.25" customHeight="1">
      <c r="A102" s="565">
        <v>5</v>
      </c>
      <c r="B102" s="566" t="s">
        <v>315</v>
      </c>
      <c r="C102" s="567" t="s">
        <v>335</v>
      </c>
    </row>
    <row r="103" spans="1:3" ht="12" customHeight="1">
      <c r="A103" s="565">
        <v>6</v>
      </c>
      <c r="B103" s="566" t="s">
        <v>330</v>
      </c>
      <c r="C103" s="567" t="s">
        <v>316</v>
      </c>
    </row>
    <row r="104" spans="1:3" ht="12" customHeight="1">
      <c r="A104" s="565">
        <v>7</v>
      </c>
      <c r="B104" s="566" t="s">
        <v>317</v>
      </c>
      <c r="C104" s="567" t="s">
        <v>331</v>
      </c>
    </row>
    <row r="105" spans="1:3">
      <c r="A105" s="565">
        <v>8</v>
      </c>
      <c r="B105" s="566" t="s">
        <v>322</v>
      </c>
      <c r="C105" s="567" t="s">
        <v>342</v>
      </c>
    </row>
    <row r="106" spans="1:3" ht="11.25" customHeight="1">
      <c r="A106" s="772" t="s">
        <v>302</v>
      </c>
      <c r="B106" s="773"/>
      <c r="C106" s="774"/>
    </row>
    <row r="107" spans="1:3" ht="12" customHeight="1">
      <c r="A107" s="451"/>
      <c r="B107" s="764" t="s">
        <v>229</v>
      </c>
      <c r="C107" s="765"/>
    </row>
    <row r="108" spans="1:3">
      <c r="A108" s="772" t="s">
        <v>463</v>
      </c>
      <c r="B108" s="773"/>
      <c r="C108" s="774"/>
    </row>
    <row r="109" spans="1:3" ht="12" customHeight="1">
      <c r="A109" s="451"/>
      <c r="B109" s="764" t="s">
        <v>465</v>
      </c>
      <c r="C109" s="765"/>
    </row>
    <row r="110" spans="1:3">
      <c r="A110" s="451"/>
      <c r="B110" s="764" t="s">
        <v>466</v>
      </c>
      <c r="C110" s="765"/>
    </row>
    <row r="111" spans="1:3">
      <c r="A111" s="451"/>
      <c r="B111" s="764" t="s">
        <v>464</v>
      </c>
      <c r="C111" s="765"/>
    </row>
    <row r="112" spans="1:3">
      <c r="A112" s="755" t="s">
        <v>697</v>
      </c>
      <c r="B112" s="755"/>
      <c r="C112" s="755"/>
    </row>
    <row r="113" spans="1:3">
      <c r="A113" s="779" t="s">
        <v>176</v>
      </c>
      <c r="B113" s="779"/>
      <c r="C113" s="779"/>
    </row>
    <row r="114" spans="1:3">
      <c r="A114" s="568">
        <v>1</v>
      </c>
      <c r="B114" s="762" t="s">
        <v>581</v>
      </c>
      <c r="C114" s="763"/>
    </row>
    <row r="115" spans="1:3">
      <c r="A115" s="568">
        <v>2</v>
      </c>
      <c r="B115" s="760" t="s">
        <v>582</v>
      </c>
      <c r="C115" s="761"/>
    </row>
    <row r="116" spans="1:3">
      <c r="A116" s="568">
        <v>3</v>
      </c>
      <c r="B116" s="762" t="s">
        <v>907</v>
      </c>
      <c r="C116" s="763"/>
    </row>
    <row r="117" spans="1:3">
      <c r="A117" s="568">
        <v>4</v>
      </c>
      <c r="B117" s="762" t="s">
        <v>906</v>
      </c>
      <c r="C117" s="763"/>
    </row>
    <row r="118" spans="1:3">
      <c r="A118" s="568">
        <v>5</v>
      </c>
      <c r="B118" s="474" t="s">
        <v>905</v>
      </c>
      <c r="C118" s="473"/>
    </row>
    <row r="119" spans="1:3">
      <c r="A119" s="568">
        <v>6</v>
      </c>
      <c r="B119" s="762" t="s">
        <v>918</v>
      </c>
      <c r="C119" s="763"/>
    </row>
    <row r="120" spans="1:3" ht="48.45" customHeight="1">
      <c r="A120" s="568">
        <v>7</v>
      </c>
      <c r="B120" s="762" t="s">
        <v>919</v>
      </c>
      <c r="C120" s="763"/>
    </row>
    <row r="121" spans="1:3">
      <c r="A121" s="450">
        <v>8</v>
      </c>
      <c r="B121" s="445" t="s">
        <v>608</v>
      </c>
      <c r="C121" s="469" t="s">
        <v>904</v>
      </c>
    </row>
    <row r="122" spans="1:3" ht="24">
      <c r="A122" s="568">
        <v>9.01</v>
      </c>
      <c r="B122" s="445" t="s">
        <v>492</v>
      </c>
      <c r="C122" s="446" t="s">
        <v>657</v>
      </c>
    </row>
    <row r="123" spans="1:3" ht="36">
      <c r="A123" s="568">
        <v>9.02</v>
      </c>
      <c r="B123" s="445" t="s">
        <v>493</v>
      </c>
      <c r="C123" s="446" t="s">
        <v>660</v>
      </c>
    </row>
    <row r="124" spans="1:3">
      <c r="A124" s="568">
        <v>9.0299999999999994</v>
      </c>
      <c r="B124" s="446" t="s">
        <v>841</v>
      </c>
      <c r="C124" s="446" t="s">
        <v>583</v>
      </c>
    </row>
    <row r="125" spans="1:3">
      <c r="A125" s="568">
        <v>9.0399999999999991</v>
      </c>
      <c r="B125" s="445" t="s">
        <v>494</v>
      </c>
      <c r="C125" s="446" t="s">
        <v>584</v>
      </c>
    </row>
    <row r="126" spans="1:3">
      <c r="A126" s="568">
        <v>9.0500000000000007</v>
      </c>
      <c r="B126" s="445" t="s">
        <v>495</v>
      </c>
      <c r="C126" s="446" t="s">
        <v>585</v>
      </c>
    </row>
    <row r="127" spans="1:3" ht="24">
      <c r="A127" s="568">
        <v>9.06</v>
      </c>
      <c r="B127" s="445" t="s">
        <v>496</v>
      </c>
      <c r="C127" s="446" t="s">
        <v>586</v>
      </c>
    </row>
    <row r="128" spans="1:3">
      <c r="A128" s="568">
        <v>9.07</v>
      </c>
      <c r="B128" s="472" t="s">
        <v>497</v>
      </c>
      <c r="C128" s="446" t="s">
        <v>587</v>
      </c>
    </row>
    <row r="129" spans="1:3" ht="24">
      <c r="A129" s="568">
        <v>9.08</v>
      </c>
      <c r="B129" s="445" t="s">
        <v>498</v>
      </c>
      <c r="C129" s="446" t="s">
        <v>588</v>
      </c>
    </row>
    <row r="130" spans="1:3" ht="24">
      <c r="A130" s="568">
        <v>9.09</v>
      </c>
      <c r="B130" s="445" t="s">
        <v>499</v>
      </c>
      <c r="C130" s="446" t="s">
        <v>589</v>
      </c>
    </row>
    <row r="131" spans="1:3">
      <c r="A131" s="569">
        <v>9.1</v>
      </c>
      <c r="B131" s="445" t="s">
        <v>500</v>
      </c>
      <c r="C131" s="446" t="s">
        <v>590</v>
      </c>
    </row>
    <row r="132" spans="1:3">
      <c r="A132" s="568">
        <v>9.11</v>
      </c>
      <c r="B132" s="445" t="s">
        <v>501</v>
      </c>
      <c r="C132" s="446" t="s">
        <v>591</v>
      </c>
    </row>
    <row r="133" spans="1:3">
      <c r="A133" s="568">
        <v>9.1199999999999992</v>
      </c>
      <c r="B133" s="445" t="s">
        <v>502</v>
      </c>
      <c r="C133" s="446" t="s">
        <v>592</v>
      </c>
    </row>
    <row r="134" spans="1:3">
      <c r="A134" s="568">
        <v>9.1300000000000008</v>
      </c>
      <c r="B134" s="445" t="s">
        <v>503</v>
      </c>
      <c r="C134" s="446" t="s">
        <v>593</v>
      </c>
    </row>
    <row r="135" spans="1:3">
      <c r="A135" s="568">
        <v>9.14</v>
      </c>
      <c r="B135" s="445" t="s">
        <v>504</v>
      </c>
      <c r="C135" s="446" t="s">
        <v>594</v>
      </c>
    </row>
    <row r="136" spans="1:3">
      <c r="A136" s="568">
        <v>9.15</v>
      </c>
      <c r="B136" s="445" t="s">
        <v>505</v>
      </c>
      <c r="C136" s="446" t="s">
        <v>595</v>
      </c>
    </row>
    <row r="137" spans="1:3">
      <c r="A137" s="568">
        <v>9.16</v>
      </c>
      <c r="B137" s="445" t="s">
        <v>506</v>
      </c>
      <c r="C137" s="446" t="s">
        <v>596</v>
      </c>
    </row>
    <row r="138" spans="1:3">
      <c r="A138" s="568">
        <v>9.17</v>
      </c>
      <c r="B138" s="446" t="s">
        <v>507</v>
      </c>
      <c r="C138" s="446" t="s">
        <v>597</v>
      </c>
    </row>
    <row r="139" spans="1:3" ht="24">
      <c r="A139" s="568">
        <v>9.18</v>
      </c>
      <c r="B139" s="445" t="s">
        <v>508</v>
      </c>
      <c r="C139" s="446" t="s">
        <v>598</v>
      </c>
    </row>
    <row r="140" spans="1:3">
      <c r="A140" s="568">
        <v>9.19</v>
      </c>
      <c r="B140" s="445" t="s">
        <v>509</v>
      </c>
      <c r="C140" s="446" t="s">
        <v>599</v>
      </c>
    </row>
    <row r="141" spans="1:3">
      <c r="A141" s="569">
        <v>9.1999999999999993</v>
      </c>
      <c r="B141" s="445" t="s">
        <v>510</v>
      </c>
      <c r="C141" s="446" t="s">
        <v>600</v>
      </c>
    </row>
    <row r="142" spans="1:3">
      <c r="A142" s="568">
        <v>9.2100000000000009</v>
      </c>
      <c r="B142" s="445" t="s">
        <v>511</v>
      </c>
      <c r="C142" s="446" t="s">
        <v>601</v>
      </c>
    </row>
    <row r="143" spans="1:3">
      <c r="A143" s="568">
        <v>9.2200000000000006</v>
      </c>
      <c r="B143" s="445" t="s">
        <v>512</v>
      </c>
      <c r="C143" s="446" t="s">
        <v>602</v>
      </c>
    </row>
    <row r="144" spans="1:3" ht="24">
      <c r="A144" s="568">
        <v>9.23</v>
      </c>
      <c r="B144" s="445" t="s">
        <v>513</v>
      </c>
      <c r="C144" s="446" t="s">
        <v>603</v>
      </c>
    </row>
    <row r="145" spans="1:3" ht="24">
      <c r="A145" s="568">
        <v>9.24</v>
      </c>
      <c r="B145" s="445" t="s">
        <v>514</v>
      </c>
      <c r="C145" s="446" t="s">
        <v>604</v>
      </c>
    </row>
    <row r="146" spans="1:3">
      <c r="A146" s="568">
        <v>9.2500000000000107</v>
      </c>
      <c r="B146" s="445" t="s">
        <v>515</v>
      </c>
      <c r="C146" s="446" t="s">
        <v>605</v>
      </c>
    </row>
    <row r="147" spans="1:3" ht="24">
      <c r="A147" s="568">
        <v>9.2600000000000193</v>
      </c>
      <c r="B147" s="445" t="s">
        <v>606</v>
      </c>
      <c r="C147" s="471" t="s">
        <v>607</v>
      </c>
    </row>
    <row r="148" spans="1:3" s="289" customFormat="1" ht="24">
      <c r="A148" s="568">
        <v>9.2700000000000298</v>
      </c>
      <c r="B148" s="445" t="s">
        <v>88</v>
      </c>
      <c r="C148" s="471" t="s">
        <v>658</v>
      </c>
    </row>
    <row r="149" spans="1:3" s="289" customFormat="1">
      <c r="A149" s="451"/>
      <c r="B149" s="758" t="s">
        <v>609</v>
      </c>
      <c r="C149" s="759"/>
    </row>
    <row r="150" spans="1:3" s="289" customFormat="1">
      <c r="A150" s="450">
        <v>1</v>
      </c>
      <c r="B150" s="764" t="s">
        <v>903</v>
      </c>
      <c r="C150" s="765"/>
    </row>
    <row r="151" spans="1:3" s="289" customFormat="1">
      <c r="A151" s="450">
        <v>2</v>
      </c>
      <c r="B151" s="764" t="s">
        <v>659</v>
      </c>
      <c r="C151" s="765"/>
    </row>
    <row r="152" spans="1:3" s="289" customFormat="1">
      <c r="A152" s="450">
        <v>3</v>
      </c>
      <c r="B152" s="764" t="s">
        <v>656</v>
      </c>
      <c r="C152" s="765"/>
    </row>
    <row r="153" spans="1:3" s="289" customFormat="1">
      <c r="A153" s="451"/>
      <c r="B153" s="758" t="s">
        <v>610</v>
      </c>
      <c r="C153" s="759"/>
    </row>
    <row r="154" spans="1:3" s="289" customFormat="1">
      <c r="A154" s="450">
        <v>1</v>
      </c>
      <c r="B154" s="766" t="s">
        <v>902</v>
      </c>
      <c r="C154" s="767"/>
    </row>
    <row r="155" spans="1:3" s="289" customFormat="1">
      <c r="A155" s="450">
        <v>2</v>
      </c>
      <c r="B155" s="445" t="s">
        <v>839</v>
      </c>
      <c r="C155" s="570" t="s">
        <v>975</v>
      </c>
    </row>
    <row r="156" spans="1:3" ht="24">
      <c r="A156" s="450">
        <v>3</v>
      </c>
      <c r="B156" s="445" t="s">
        <v>838</v>
      </c>
      <c r="C156" s="469" t="s">
        <v>901</v>
      </c>
    </row>
    <row r="157" spans="1:3">
      <c r="A157" s="450">
        <v>4</v>
      </c>
      <c r="B157" s="445" t="s">
        <v>485</v>
      </c>
      <c r="C157" s="445" t="s">
        <v>922</v>
      </c>
    </row>
    <row r="158" spans="1:3" ht="25.2" customHeight="1">
      <c r="A158" s="451"/>
      <c r="B158" s="758" t="s">
        <v>611</v>
      </c>
      <c r="C158" s="759"/>
    </row>
    <row r="159" spans="1:3" ht="36">
      <c r="A159" s="450"/>
      <c r="B159" s="445" t="s">
        <v>890</v>
      </c>
      <c r="C159" s="571" t="s">
        <v>976</v>
      </c>
    </row>
    <row r="160" spans="1:3">
      <c r="A160" s="451"/>
      <c r="B160" s="758" t="s">
        <v>612</v>
      </c>
      <c r="C160" s="759"/>
    </row>
    <row r="161" spans="1:3" ht="39" customHeight="1">
      <c r="A161" s="451"/>
      <c r="B161" s="764" t="s">
        <v>900</v>
      </c>
      <c r="C161" s="765"/>
    </row>
    <row r="162" spans="1:3">
      <c r="A162" s="451" t="s">
        <v>613</v>
      </c>
      <c r="B162" s="470" t="s">
        <v>523</v>
      </c>
      <c r="C162" s="462" t="s">
        <v>614</v>
      </c>
    </row>
    <row r="163" spans="1:3">
      <c r="A163" s="451" t="s">
        <v>357</v>
      </c>
      <c r="B163" s="467" t="s">
        <v>524</v>
      </c>
      <c r="C163" s="469" t="s">
        <v>899</v>
      </c>
    </row>
    <row r="164" spans="1:3" ht="24">
      <c r="A164" s="451" t="s">
        <v>364</v>
      </c>
      <c r="B164" s="462" t="s">
        <v>525</v>
      </c>
      <c r="C164" s="469" t="s">
        <v>615</v>
      </c>
    </row>
    <row r="165" spans="1:3">
      <c r="A165" s="451" t="s">
        <v>616</v>
      </c>
      <c r="B165" s="467" t="s">
        <v>526</v>
      </c>
      <c r="C165" s="468" t="s">
        <v>617</v>
      </c>
    </row>
    <row r="166" spans="1:3" ht="24">
      <c r="A166" s="451" t="s">
        <v>618</v>
      </c>
      <c r="B166" s="467" t="s">
        <v>854</v>
      </c>
      <c r="C166" s="461" t="s">
        <v>898</v>
      </c>
    </row>
    <row r="167" spans="1:3" ht="24">
      <c r="A167" s="451" t="s">
        <v>365</v>
      </c>
      <c r="B167" s="467" t="s">
        <v>527</v>
      </c>
      <c r="C167" s="461" t="s">
        <v>620</v>
      </c>
    </row>
    <row r="168" spans="1:3" ht="24">
      <c r="A168" s="451" t="s">
        <v>619</v>
      </c>
      <c r="B168" s="465" t="s">
        <v>530</v>
      </c>
      <c r="C168" s="466" t="s">
        <v>627</v>
      </c>
    </row>
    <row r="169" spans="1:3" ht="24">
      <c r="A169" s="451" t="s">
        <v>621</v>
      </c>
      <c r="B169" s="465" t="s">
        <v>528</v>
      </c>
      <c r="C169" s="461" t="s">
        <v>623</v>
      </c>
    </row>
    <row r="170" spans="1:3" ht="26.7" customHeight="1">
      <c r="A170" s="451" t="s">
        <v>622</v>
      </c>
      <c r="B170" s="465" t="s">
        <v>529</v>
      </c>
      <c r="C170" s="466" t="s">
        <v>625</v>
      </c>
    </row>
    <row r="171" spans="1:3">
      <c r="A171" s="451" t="s">
        <v>624</v>
      </c>
      <c r="B171" s="446" t="s">
        <v>531</v>
      </c>
      <c r="C171" s="466" t="s">
        <v>629</v>
      </c>
    </row>
    <row r="172" spans="1:3" ht="24">
      <c r="A172" s="451" t="s">
        <v>626</v>
      </c>
      <c r="B172" s="465" t="s">
        <v>532</v>
      </c>
      <c r="C172" s="464" t="s">
        <v>630</v>
      </c>
    </row>
    <row r="173" spans="1:3">
      <c r="A173" s="451" t="s">
        <v>628</v>
      </c>
      <c r="B173" s="463" t="s">
        <v>533</v>
      </c>
      <c r="C173" s="462" t="s">
        <v>631</v>
      </c>
    </row>
    <row r="174" spans="1:3" ht="24">
      <c r="A174" s="451"/>
      <c r="B174" s="461" t="s">
        <v>897</v>
      </c>
      <c r="C174" s="446" t="s">
        <v>632</v>
      </c>
    </row>
    <row r="175" spans="1:3" ht="24">
      <c r="A175" s="451"/>
      <c r="B175" s="461" t="s">
        <v>896</v>
      </c>
      <c r="C175" s="446" t="s">
        <v>633</v>
      </c>
    </row>
    <row r="176" spans="1:3" ht="24">
      <c r="A176" s="451"/>
      <c r="B176" s="461" t="s">
        <v>895</v>
      </c>
      <c r="C176" s="446" t="s">
        <v>634</v>
      </c>
    </row>
    <row r="177" spans="1:3">
      <c r="A177" s="451"/>
      <c r="B177" s="758" t="s">
        <v>635</v>
      </c>
      <c r="C177" s="759"/>
    </row>
    <row r="178" spans="1:3">
      <c r="A178" s="451"/>
      <c r="B178" s="764" t="s">
        <v>894</v>
      </c>
      <c r="C178" s="765"/>
    </row>
    <row r="179" spans="1:3">
      <c r="A179" s="450">
        <v>1</v>
      </c>
      <c r="B179" s="446" t="s">
        <v>537</v>
      </c>
      <c r="C179" s="446" t="s">
        <v>537</v>
      </c>
    </row>
    <row r="180" spans="1:3" ht="24">
      <c r="A180" s="450">
        <v>2</v>
      </c>
      <c r="B180" s="446" t="s">
        <v>636</v>
      </c>
      <c r="C180" s="446" t="s">
        <v>637</v>
      </c>
    </row>
    <row r="181" spans="1:3">
      <c r="A181" s="450">
        <v>3</v>
      </c>
      <c r="B181" s="446" t="s">
        <v>539</v>
      </c>
      <c r="C181" s="446" t="s">
        <v>638</v>
      </c>
    </row>
    <row r="182" spans="1:3" ht="24">
      <c r="A182" s="450">
        <v>4</v>
      </c>
      <c r="B182" s="446" t="s">
        <v>540</v>
      </c>
      <c r="C182" s="446" t="s">
        <v>639</v>
      </c>
    </row>
    <row r="183" spans="1:3" ht="24">
      <c r="A183" s="450">
        <v>5</v>
      </c>
      <c r="B183" s="446" t="s">
        <v>541</v>
      </c>
      <c r="C183" s="446" t="s">
        <v>661</v>
      </c>
    </row>
    <row r="184" spans="1:3" ht="48">
      <c r="A184" s="450">
        <v>6</v>
      </c>
      <c r="B184" s="446" t="s">
        <v>542</v>
      </c>
      <c r="C184" s="446" t="s">
        <v>640</v>
      </c>
    </row>
    <row r="185" spans="1:3">
      <c r="A185" s="451"/>
      <c r="B185" s="758" t="s">
        <v>641</v>
      </c>
      <c r="C185" s="759"/>
    </row>
    <row r="186" spans="1:3">
      <c r="A186" s="451"/>
      <c r="B186" s="768" t="s">
        <v>893</v>
      </c>
      <c r="C186" s="766"/>
    </row>
    <row r="187" spans="1:3" ht="24">
      <c r="A187" s="451">
        <v>1.1000000000000001</v>
      </c>
      <c r="B187" s="460" t="s">
        <v>547</v>
      </c>
      <c r="C187" s="446" t="s">
        <v>642</v>
      </c>
    </row>
    <row r="188" spans="1:3" ht="49.95" customHeight="1">
      <c r="A188" s="451" t="s">
        <v>146</v>
      </c>
      <c r="B188" s="447" t="s">
        <v>548</v>
      </c>
      <c r="C188" s="446" t="s">
        <v>643</v>
      </c>
    </row>
    <row r="189" spans="1:3">
      <c r="A189" s="451" t="s">
        <v>549</v>
      </c>
      <c r="B189" s="459" t="s">
        <v>550</v>
      </c>
      <c r="C189" s="769" t="s">
        <v>892</v>
      </c>
    </row>
    <row r="190" spans="1:3">
      <c r="A190" s="451" t="s">
        <v>551</v>
      </c>
      <c r="B190" s="459" t="s">
        <v>552</v>
      </c>
      <c r="C190" s="769"/>
    </row>
    <row r="191" spans="1:3">
      <c r="A191" s="451" t="s">
        <v>553</v>
      </c>
      <c r="B191" s="459" t="s">
        <v>554</v>
      </c>
      <c r="C191" s="769"/>
    </row>
    <row r="192" spans="1:3">
      <c r="A192" s="451" t="s">
        <v>555</v>
      </c>
      <c r="B192" s="459" t="s">
        <v>556</v>
      </c>
      <c r="C192" s="769"/>
    </row>
    <row r="193" spans="1:4" ht="25.5" customHeight="1">
      <c r="A193" s="451">
        <v>1.2</v>
      </c>
      <c r="B193" s="458" t="s">
        <v>868</v>
      </c>
      <c r="C193" s="572" t="s">
        <v>977</v>
      </c>
    </row>
    <row r="194" spans="1:4" ht="24">
      <c r="A194" s="451" t="s">
        <v>558</v>
      </c>
      <c r="B194" s="453" t="s">
        <v>559</v>
      </c>
      <c r="C194" s="456" t="s">
        <v>644</v>
      </c>
    </row>
    <row r="195" spans="1:4" ht="24">
      <c r="A195" s="451" t="s">
        <v>560</v>
      </c>
      <c r="B195" s="457" t="s">
        <v>561</v>
      </c>
      <c r="C195" s="456" t="s">
        <v>645</v>
      </c>
    </row>
    <row r="196" spans="1:4" ht="25.95" customHeight="1">
      <c r="A196" s="451" t="s">
        <v>562</v>
      </c>
      <c r="B196" s="455" t="s">
        <v>563</v>
      </c>
      <c r="C196" s="445" t="s">
        <v>646</v>
      </c>
    </row>
    <row r="197" spans="1:4" ht="24">
      <c r="A197" s="451" t="s">
        <v>564</v>
      </c>
      <c r="B197" s="454" t="s">
        <v>565</v>
      </c>
      <c r="C197" s="445" t="s">
        <v>647</v>
      </c>
      <c r="D197" s="573"/>
    </row>
    <row r="198" spans="1:4" ht="12.6">
      <c r="A198" s="451">
        <v>1.4</v>
      </c>
      <c r="B198" s="453" t="s">
        <v>654</v>
      </c>
      <c r="C198" s="452" t="s">
        <v>648</v>
      </c>
      <c r="D198" s="574"/>
    </row>
    <row r="199" spans="1:4" ht="12.6">
      <c r="A199" s="451">
        <v>1.5</v>
      </c>
      <c r="B199" s="453" t="s">
        <v>655</v>
      </c>
      <c r="C199" s="452" t="s">
        <v>648</v>
      </c>
      <c r="D199" s="575"/>
    </row>
    <row r="200" spans="1:4" ht="12.6">
      <c r="A200" s="451"/>
      <c r="B200" s="755" t="s">
        <v>649</v>
      </c>
      <c r="C200" s="755"/>
      <c r="D200" s="575"/>
    </row>
    <row r="201" spans="1:4" ht="12.6">
      <c r="A201" s="451"/>
      <c r="B201" s="768" t="s">
        <v>891</v>
      </c>
      <c r="C201" s="768"/>
      <c r="D201" s="575"/>
    </row>
    <row r="202" spans="1:4" ht="12.6">
      <c r="A202" s="450"/>
      <c r="B202" s="445" t="s">
        <v>890</v>
      </c>
      <c r="C202" s="571" t="s">
        <v>975</v>
      </c>
      <c r="D202" s="575"/>
    </row>
    <row r="203" spans="1:4" ht="12.6">
      <c r="A203" s="451"/>
      <c r="B203" s="755" t="s">
        <v>650</v>
      </c>
      <c r="C203" s="755"/>
      <c r="D203" s="576"/>
    </row>
    <row r="204" spans="1:4" ht="12.6">
      <c r="A204" s="450"/>
      <c r="B204" s="768" t="s">
        <v>889</v>
      </c>
      <c r="C204" s="768"/>
      <c r="D204" s="577"/>
    </row>
    <row r="205" spans="1:4" ht="12.6">
      <c r="B205" s="755" t="s">
        <v>687</v>
      </c>
      <c r="C205" s="755"/>
      <c r="D205" s="578"/>
    </row>
    <row r="206" spans="1:4" ht="24">
      <c r="A206" s="447">
        <v>1</v>
      </c>
      <c r="B206" s="445" t="s">
        <v>663</v>
      </c>
      <c r="C206" s="445" t="s">
        <v>675</v>
      </c>
      <c r="D206" s="577"/>
    </row>
    <row r="207" spans="1:4" ht="18" customHeight="1">
      <c r="A207" s="447">
        <v>2</v>
      </c>
      <c r="B207" s="445" t="s">
        <v>664</v>
      </c>
      <c r="C207" s="445" t="s">
        <v>676</v>
      </c>
      <c r="D207" s="578"/>
    </row>
    <row r="208" spans="1:4" ht="24">
      <c r="A208" s="447">
        <v>3</v>
      </c>
      <c r="B208" s="445" t="s">
        <v>665</v>
      </c>
      <c r="C208" s="445" t="s">
        <v>677</v>
      </c>
      <c r="D208" s="579"/>
    </row>
    <row r="209" spans="1:4" ht="12.6">
      <c r="A209" s="447">
        <v>4</v>
      </c>
      <c r="B209" s="445" t="s">
        <v>666</v>
      </c>
      <c r="C209" s="445" t="s">
        <v>678</v>
      </c>
      <c r="D209" s="579"/>
    </row>
    <row r="210" spans="1:4" ht="24">
      <c r="A210" s="447">
        <v>5</v>
      </c>
      <c r="B210" s="445" t="s">
        <v>667</v>
      </c>
      <c r="C210" s="445" t="s">
        <v>679</v>
      </c>
    </row>
    <row r="211" spans="1:4" ht="24.45" customHeight="1">
      <c r="A211" s="447">
        <v>6</v>
      </c>
      <c r="B211" s="445" t="s">
        <v>668</v>
      </c>
      <c r="C211" s="445" t="s">
        <v>680</v>
      </c>
    </row>
    <row r="212" spans="1:4" ht="24">
      <c r="A212" s="447">
        <v>7</v>
      </c>
      <c r="B212" s="445" t="s">
        <v>669</v>
      </c>
      <c r="C212" s="445" t="s">
        <v>681</v>
      </c>
    </row>
    <row r="213" spans="1:4">
      <c r="A213" s="447">
        <v>7.1</v>
      </c>
      <c r="B213" s="449" t="s">
        <v>670</v>
      </c>
      <c r="C213" s="445" t="s">
        <v>682</v>
      </c>
    </row>
    <row r="214" spans="1:4">
      <c r="A214" s="447">
        <v>7.2</v>
      </c>
      <c r="B214" s="449" t="s">
        <v>671</v>
      </c>
      <c r="C214" s="445" t="s">
        <v>683</v>
      </c>
    </row>
    <row r="215" spans="1:4">
      <c r="A215" s="447">
        <v>7.3</v>
      </c>
      <c r="B215" s="448" t="s">
        <v>672</v>
      </c>
      <c r="C215" s="445" t="s">
        <v>684</v>
      </c>
    </row>
    <row r="216" spans="1:4" ht="39.450000000000003" customHeight="1">
      <c r="A216" s="447">
        <v>8</v>
      </c>
      <c r="B216" s="445" t="s">
        <v>673</v>
      </c>
      <c r="C216" s="445" t="s">
        <v>685</v>
      </c>
    </row>
    <row r="217" spans="1:4">
      <c r="A217" s="447">
        <v>9</v>
      </c>
      <c r="B217" s="445" t="s">
        <v>674</v>
      </c>
      <c r="C217" s="445" t="s">
        <v>686</v>
      </c>
    </row>
    <row r="218" spans="1:4">
      <c r="A218" s="480">
        <v>10.1</v>
      </c>
      <c r="B218" s="481" t="s">
        <v>694</v>
      </c>
      <c r="C218" s="475" t="s">
        <v>695</v>
      </c>
    </row>
    <row r="219" spans="1:4">
      <c r="A219" s="756"/>
      <c r="B219" s="482" t="s">
        <v>881</v>
      </c>
      <c r="C219" s="445" t="s">
        <v>888</v>
      </c>
    </row>
    <row r="220" spans="1:4">
      <c r="A220" s="756"/>
      <c r="B220" s="446" t="s">
        <v>546</v>
      </c>
      <c r="C220" s="445" t="s">
        <v>887</v>
      </c>
    </row>
    <row r="221" spans="1:4">
      <c r="A221" s="756"/>
      <c r="B221" s="446" t="s">
        <v>880</v>
      </c>
      <c r="C221" s="572" t="s">
        <v>978</v>
      </c>
    </row>
    <row r="222" spans="1:4">
      <c r="A222" s="756"/>
      <c r="B222" s="446" t="s">
        <v>688</v>
      </c>
      <c r="C222" s="445" t="s">
        <v>886</v>
      </c>
    </row>
    <row r="223" spans="1:4" ht="24">
      <c r="A223" s="756"/>
      <c r="B223" s="446" t="s">
        <v>692</v>
      </c>
      <c r="C223" s="446" t="s">
        <v>885</v>
      </c>
    </row>
    <row r="224" spans="1:4" ht="36">
      <c r="A224" s="756"/>
      <c r="B224" s="446" t="s">
        <v>691</v>
      </c>
      <c r="C224" s="445" t="s">
        <v>884</v>
      </c>
    </row>
    <row r="225" spans="1:3">
      <c r="A225" s="756"/>
      <c r="B225" s="446" t="s">
        <v>923</v>
      </c>
      <c r="C225" s="445" t="s">
        <v>883</v>
      </c>
    </row>
    <row r="226" spans="1:3" ht="24">
      <c r="A226" s="756"/>
      <c r="B226" s="446" t="s">
        <v>924</v>
      </c>
      <c r="C226" s="445" t="s">
        <v>882</v>
      </c>
    </row>
    <row r="227" spans="1:3" ht="12.6">
      <c r="A227" s="580"/>
      <c r="B227" s="476"/>
      <c r="C227" s="477"/>
    </row>
    <row r="228" spans="1:3" ht="12.6">
      <c r="A228" s="580"/>
      <c r="B228" s="477"/>
      <c r="C228" s="477"/>
    </row>
    <row r="229" spans="1:3" ht="12.6">
      <c r="A229" s="580"/>
      <c r="B229" s="477"/>
      <c r="C229" s="477"/>
    </row>
    <row r="230" spans="1:3" ht="12.6">
      <c r="A230" s="580"/>
      <c r="B230" s="478"/>
      <c r="C230" s="477"/>
    </row>
    <row r="231" spans="1:3">
      <c r="A231" s="757"/>
      <c r="B231" s="581"/>
      <c r="C231" s="477"/>
    </row>
    <row r="232" spans="1:3">
      <c r="A232" s="757"/>
      <c r="B232" s="581"/>
      <c r="C232" s="477"/>
    </row>
    <row r="233" spans="1:3">
      <c r="A233" s="757"/>
      <c r="B233" s="581"/>
      <c r="C233" s="477"/>
    </row>
    <row r="234" spans="1:3">
      <c r="A234" s="757"/>
      <c r="B234" s="581"/>
      <c r="C234" s="479"/>
    </row>
    <row r="235" spans="1:3" ht="40.5" customHeight="1">
      <c r="A235" s="757"/>
      <c r="B235" s="581"/>
      <c r="C235" s="477"/>
    </row>
    <row r="236" spans="1:3" ht="24" customHeight="1">
      <c r="A236" s="757"/>
      <c r="B236" s="581"/>
      <c r="C236" s="477"/>
    </row>
    <row r="237" spans="1:3">
      <c r="A237" s="757"/>
      <c r="B237" s="581"/>
      <c r="C237" s="477"/>
    </row>
  </sheetData>
  <mergeCells count="133">
    <mergeCell ref="B201:C201"/>
    <mergeCell ref="B203:C203"/>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6:C66"/>
    <mergeCell ref="B67:C67"/>
    <mergeCell ref="B69:C69"/>
    <mergeCell ref="B70:C70"/>
    <mergeCell ref="B71:C71"/>
    <mergeCell ref="B60:C60"/>
    <mergeCell ref="B61:C61"/>
    <mergeCell ref="B62:C62"/>
    <mergeCell ref="B63:C63"/>
    <mergeCell ref="A64:C64"/>
    <mergeCell ref="B65:C65"/>
    <mergeCell ref="A68:C68"/>
    <mergeCell ref="B78:C78"/>
    <mergeCell ref="B80:C80"/>
    <mergeCell ref="B82:C82"/>
    <mergeCell ref="B83:C83"/>
    <mergeCell ref="B72:C72"/>
    <mergeCell ref="B73:C73"/>
    <mergeCell ref="B74:C74"/>
    <mergeCell ref="B76:C76"/>
    <mergeCell ref="B75:C75"/>
    <mergeCell ref="A77:C77"/>
    <mergeCell ref="B79:C79"/>
    <mergeCell ref="A81:C81"/>
    <mergeCell ref="B90:C90"/>
    <mergeCell ref="B91:C91"/>
    <mergeCell ref="B92:C92"/>
    <mergeCell ref="B93:C93"/>
    <mergeCell ref="B94:C94"/>
    <mergeCell ref="B84:C84"/>
    <mergeCell ref="B85:C85"/>
    <mergeCell ref="B86:C86"/>
    <mergeCell ref="B88:C88"/>
    <mergeCell ref="B87:C87"/>
    <mergeCell ref="A89:C89"/>
    <mergeCell ref="B95:C95"/>
    <mergeCell ref="B109:C109"/>
    <mergeCell ref="B114:C114"/>
    <mergeCell ref="A106:C106"/>
    <mergeCell ref="B107:C107"/>
    <mergeCell ref="B96:C96"/>
    <mergeCell ref="A97:C97"/>
    <mergeCell ref="A98:C98"/>
    <mergeCell ref="A108:C108"/>
    <mergeCell ref="B110:C110"/>
    <mergeCell ref="B111:C111"/>
    <mergeCell ref="A112:C112"/>
    <mergeCell ref="A113:C113"/>
    <mergeCell ref="B205:C205"/>
    <mergeCell ref="A219:A226"/>
    <mergeCell ref="A231:A237"/>
    <mergeCell ref="B158:C158"/>
    <mergeCell ref="B115:C115"/>
    <mergeCell ref="B117:C117"/>
    <mergeCell ref="B149:C149"/>
    <mergeCell ref="B150:C150"/>
    <mergeCell ref="B151:C151"/>
    <mergeCell ref="B152:C152"/>
    <mergeCell ref="B116:C116"/>
    <mergeCell ref="B119:C119"/>
    <mergeCell ref="B120:C120"/>
    <mergeCell ref="B153:C153"/>
    <mergeCell ref="B154:C154"/>
    <mergeCell ref="B160:C160"/>
    <mergeCell ref="B161:C161"/>
    <mergeCell ref="B177:C177"/>
    <mergeCell ref="B178:C178"/>
    <mergeCell ref="B185:C185"/>
    <mergeCell ref="B186:C186"/>
    <mergeCell ref="C189:C192"/>
    <mergeCell ref="B200:C200"/>
    <mergeCell ref="B204:C204"/>
  </mergeCells>
  <conditionalFormatting sqref="B215">
    <cfRule type="duplicateValues" dxfId="7" priority="1"/>
    <cfRule type="duplicateValues" dxfId="6" priority="2"/>
    <cfRule type="duplicateValues" dxfId="5" priority="3"/>
    <cfRule type="duplicateValues" dxfId="4" priority="4"/>
  </conditionalFormatting>
  <conditionalFormatting sqref="B227">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Aleksandre Khakhanashvili</dc:creator>
  <cp:lastModifiedBy>Aleksandre Khakhanashvili</cp:lastModifiedBy>
  <dcterms:created xsi:type="dcterms:W3CDTF">2006-09-16T00:00:00Z</dcterms:created>
  <dcterms:modified xsi:type="dcterms:W3CDTF">2025-07-29T07:57:21Z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